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430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Sheet'!$A$1:$L$72</definedName>
    <definedName name="_xlnm.Print_Area" localSheetId="3">'Cash Flow'!$A$1:$K$61</definedName>
    <definedName name="_xlnm.Print_Area" localSheetId="2">'Equity'!$A$1:$S$92</definedName>
    <definedName name="_xlnm.Print_Area" localSheetId="0">'Income Statement'!$A$1:$O$53</definedName>
  </definedNames>
  <calcPr fullCalcOnLoad="1"/>
</workbook>
</file>

<file path=xl/sharedStrings.xml><?xml version="1.0" encoding="utf-8"?>
<sst xmlns="http://schemas.openxmlformats.org/spreadsheetml/2006/main" count="276" uniqueCount="183">
  <si>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</si>
  <si>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</si>
  <si>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</si>
  <si>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</si>
  <si>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</si>
  <si>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</si>
  <si>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</si>
  <si>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</si>
  <si>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Cash and cash equivalents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</si>
  <si>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</si>
  <si>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</si>
  <si>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</si>
  <si>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</si>
  <si>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</si>
  <si>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</si>
  <si>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</si>
  <si>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</si>
  <si>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</si>
  <si>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</si>
  <si>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</si>
  <si>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</si>
  <si>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</si>
  <si>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reserves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</si>
  <si>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</si>
  <si>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</si>
  <si>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</si>
  <si>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</si>
  <si>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</si>
  <si>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</si>
  <si>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</si>
  <si>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</si>
  <si>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</si>
  <si>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Non-distributable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</si>
  <si>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</si>
  <si>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</si>
  <si>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</si>
  <si>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</si>
  <si>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</si>
  <si>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</si>
  <si>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</si>
  <si>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</si>
  <si>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</si>
  <si>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</si>
  <si>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</si>
  <si>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</si>
  <si>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Retirement benefits paid</t>
  </si>
  <si>
    <t>Cash generated from operations</t>
  </si>
  <si>
    <t>Adjustments for non-cash flow:-</t>
  </si>
  <si>
    <t>Non-operating items</t>
  </si>
  <si>
    <t>Deferred tax assets</t>
  </si>
  <si>
    <t>As at</t>
  </si>
  <si>
    <t>Tax recoverable</t>
  </si>
  <si>
    <t>Loans to Associates</t>
  </si>
  <si>
    <t>Refund of excess calls from an associate</t>
  </si>
  <si>
    <t>Net cash inflow from operating activities</t>
  </si>
  <si>
    <t xml:space="preserve"> </t>
  </si>
  <si>
    <t>Interest income received</t>
  </si>
  <si>
    <t>Attributable to:</t>
  </si>
  <si>
    <t>Non-current assets</t>
  </si>
  <si>
    <t>ASSETS</t>
  </si>
  <si>
    <t>EQUITY</t>
  </si>
  <si>
    <t>LIABILITIES</t>
  </si>
  <si>
    <t>Non-current liabities</t>
  </si>
  <si>
    <t>Total liabilities</t>
  </si>
  <si>
    <t>Total equity and liabilities</t>
  </si>
  <si>
    <t>Basic Earnings per Ordinary Share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</si>
  <si>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</si>
  <si>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</si>
  <si>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</si>
  <si>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</si>
  <si>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</si>
  <si>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</si>
  <si>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</si>
  <si>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 xml:space="preserve"> -</t>
  </si>
  <si>
    <t>As previously reported</t>
  </si>
  <si>
    <t>Minority</t>
  </si>
  <si>
    <t>Equity</t>
  </si>
  <si>
    <t>(Accumulated</t>
  </si>
  <si>
    <t>Shareholders of the Company</t>
  </si>
  <si>
    <t>Capital</t>
  </si>
  <si>
    <t>Attributable to Shareholders of the Company</t>
  </si>
  <si>
    <t>interests</t>
  </si>
  <si>
    <t>Minority interests</t>
  </si>
  <si>
    <t>Property development expenditure</t>
  </si>
  <si>
    <t>Share of results of associates</t>
  </si>
  <si>
    <t xml:space="preserve"> Statements for the year ended 31 December 2005)</t>
  </si>
  <si>
    <t xml:space="preserve">#  Certain figures in 2005 have been restated for comparative purposes in accordance with the new and revised Financial Reporting </t>
  </si>
  <si>
    <t xml:space="preserve">#  Certain figures in 2005 have been restated for comparative purposes in accordance with the new and revised </t>
  </si>
  <si>
    <t>Interest in associates</t>
  </si>
  <si>
    <r>
      <t xml:space="preserve">Negative goodwill </t>
    </r>
    <r>
      <rPr>
        <b/>
        <sz val="12"/>
        <rFont val="Times New Roman"/>
        <family val="1"/>
      </rPr>
      <t>*</t>
    </r>
  </si>
  <si>
    <t>Long-term borrowings</t>
  </si>
  <si>
    <t>All figures in RM'000</t>
  </si>
  <si>
    <t>losses)</t>
  </si>
  <si>
    <t xml:space="preserve"> the year ended 31 December 2005)</t>
  </si>
  <si>
    <t xml:space="preserve"> Financial Statements for the year ended 31 December 2005)</t>
  </si>
  <si>
    <r>
      <t xml:space="preserve">  (Restated) </t>
    </r>
    <r>
      <rPr>
        <b/>
        <sz val="12"/>
        <rFont val="Times New Roman"/>
        <family val="1"/>
      </rPr>
      <t>#</t>
    </r>
  </si>
  <si>
    <r>
      <t xml:space="preserve">   (Restated) </t>
    </r>
    <r>
      <rPr>
        <b/>
        <sz val="12"/>
        <rFont val="Times New Roman"/>
        <family val="1"/>
      </rPr>
      <t>#</t>
    </r>
  </si>
  <si>
    <t xml:space="preserve">       RM'000</t>
  </si>
  <si>
    <r>
      <t xml:space="preserve">    (Restated) </t>
    </r>
    <r>
      <rPr>
        <b/>
        <sz val="12"/>
        <rFont val="Times New Roman"/>
        <family val="1"/>
      </rPr>
      <t>#</t>
    </r>
  </si>
  <si>
    <t xml:space="preserve">     RM'000</t>
  </si>
  <si>
    <t xml:space="preserve">        RM'000</t>
  </si>
  <si>
    <t xml:space="preserve">     31.12.2005</t>
  </si>
  <si>
    <t>Balance at 1 January 2005</t>
  </si>
  <si>
    <t>Adjusted retrospectively:-</t>
  </si>
  <si>
    <t>Balance at 1 January 2005 as restated</t>
  </si>
  <si>
    <t>Balance at 1 January 2006</t>
  </si>
  <si>
    <t>Adjusted prospectively:-</t>
  </si>
  <si>
    <t>Balance at 1 January 2006 as restated</t>
  </si>
  <si>
    <t xml:space="preserve">#  Certain figures in 2005 have been restated for comparative purposes in accordance with the new and revised Financial Reporting Standards </t>
  </si>
  <si>
    <t>Effect of adopting FRS 116 Property,</t>
  </si>
  <si>
    <t xml:space="preserve"> Plant &amp; Equipment (see Note A1.1)</t>
  </si>
  <si>
    <t xml:space="preserve">Effect of adopting FRS 140 Investment </t>
  </si>
  <si>
    <t>Property (see Note A1.1)</t>
  </si>
  <si>
    <t xml:space="preserve">Effect of adopting FRS 3 Business </t>
  </si>
  <si>
    <t>Combinations (see Note A1.1)</t>
  </si>
  <si>
    <t>* Adjusted for the effect of adopting FRS 3 - Business Combinations (see Note A1.1)</t>
  </si>
  <si>
    <t>Short-term borrowings</t>
  </si>
  <si>
    <t>-</t>
  </si>
  <si>
    <t>Final dividend for the financial year</t>
  </si>
  <si>
    <t>Drawdown/(Repayment) of bank borrowings</t>
  </si>
  <si>
    <t>ended 31.12.2004 paid on 20.6.2005</t>
  </si>
  <si>
    <t>ended 31.12.2005 paid on 19.6.2006</t>
  </si>
  <si>
    <t xml:space="preserve">   Attributable to the Shareholders of the Company</t>
  </si>
  <si>
    <t>Proceeds on disposal of an associate</t>
  </si>
  <si>
    <t>Operating profit before exceptional item</t>
  </si>
  <si>
    <t>Exceptional item</t>
  </si>
  <si>
    <t>Operating profit after exceptional item</t>
  </si>
  <si>
    <t xml:space="preserve">Dividends paid </t>
  </si>
  <si>
    <t>Interim dividend for the financial year ended</t>
  </si>
  <si>
    <t>31.12.2005 paid on 17.11.2005</t>
  </si>
  <si>
    <t>Dividend payable</t>
  </si>
  <si>
    <t>Net cash inflow/(outflow) from financing activities</t>
  </si>
  <si>
    <t>31.12.2006</t>
  </si>
  <si>
    <t>31.12.2005</t>
  </si>
  <si>
    <t>FOR THE FOURTH QUARTER AND FINANCIAL YEAR ENDED 31 DECEMBER 2006</t>
  </si>
  <si>
    <t xml:space="preserve">    31.12.2005</t>
  </si>
  <si>
    <t>For the year ended 31 December 2006</t>
  </si>
  <si>
    <t>Balance at 31 December 2005 as restated</t>
  </si>
  <si>
    <t>Balance at 31 December 2006</t>
  </si>
  <si>
    <t>12 months ended</t>
  </si>
  <si>
    <t xml:space="preserve">ANNOUNCEMENT OF AUDITED CONSOLIDATED RESULTS </t>
  </si>
  <si>
    <t>AUDITED CONDENSED CONSOLIDATED INCOME STATEMENT</t>
  </si>
  <si>
    <t>(The audited Condensed Consolidated Income Statement should be read in conjunction with the Annual Financial</t>
  </si>
  <si>
    <t>AUDITED CONDENSED CONSOLIDATED BALANCE SHEET</t>
  </si>
  <si>
    <t xml:space="preserve">(The audited Condensed Consolidated Balance Sheet should be read in conjunction with the Annual Financial </t>
  </si>
  <si>
    <t>AUDITED CONDENSED CONSOLIDATED STATEMENT OF CHANGES IN EQUITY</t>
  </si>
  <si>
    <t>(The audited Condensed Consolidated Statement of Changes in Equity should be read in conjunction with the Annual Financial Statements for</t>
  </si>
  <si>
    <t>AUDITED CONDENSED CONSOLIDATED CASH FLOW STATEMENT</t>
  </si>
  <si>
    <t>(The audited Condensed Consolidated Cash Flow Statement should be read in conjunction with the Annual</t>
  </si>
  <si>
    <t>Net profit for the year</t>
  </si>
  <si>
    <t>31.12.2006 paid on 17.11.2006</t>
  </si>
  <si>
    <t>Net cash outflow from investing activities</t>
  </si>
  <si>
    <t>Cash &amp; cash equivalents at the end of the financial year</t>
  </si>
  <si>
    <t>Cash &amp; cash equivalents at the beginning of the year</t>
  </si>
  <si>
    <t>Income tax paid</t>
  </si>
  <si>
    <t>Net (decrease)/increase in cash &amp; cash equivalents</t>
  </si>
  <si>
    <t>Profit before tax</t>
  </si>
  <si>
    <t>Tax expense</t>
  </si>
  <si>
    <t>Trade and other receivables, prepayments and deposits</t>
  </si>
  <si>
    <t>Capital and reserves</t>
  </si>
  <si>
    <t>Total equity attributable to shareholders</t>
  </si>
  <si>
    <t xml:space="preserve">  of the Company</t>
  </si>
  <si>
    <t>Trade and other payables and accruals</t>
  </si>
  <si>
    <t>Current tax liabilities</t>
  </si>
  <si>
    <t xml:space="preserve">Total equity </t>
  </si>
  <si>
    <t>attributable to</t>
  </si>
  <si>
    <t>shareholders</t>
  </si>
  <si>
    <t>of the Company</t>
  </si>
  <si>
    <t>earnings /</t>
  </si>
  <si>
    <t>Interest expense paid</t>
  </si>
  <si>
    <t xml:space="preserve">    Standards adopted by the Group with effect from 1 January 2006 (see Notes A1.1 to A1.3)</t>
  </si>
  <si>
    <t xml:space="preserve">    Financial Reporting Standards adopted by the Group with effect from 1 January 2006 (see Notes A1.1 to A1.3)</t>
  </si>
  <si>
    <t xml:space="preserve">Effect of adopting FRS 112 Income </t>
  </si>
  <si>
    <t>Dividend to minority shareholder of a subsidiary</t>
  </si>
  <si>
    <t xml:space="preserve">   Distributable</t>
  </si>
  <si>
    <t xml:space="preserve">Transfer of capital reserve, merger and other reserves </t>
  </si>
  <si>
    <t>to retained earnings</t>
  </si>
  <si>
    <t xml:space="preserve">   adopted by the Group with effect from 1 January 2006 (see Notes A1.1 to A1.3)</t>
  </si>
  <si>
    <t>Taxes (see Note A1.2)</t>
  </si>
  <si>
    <t>Expenditure on property development</t>
  </si>
  <si>
    <t>Payment of dividends to shareholders of the Company</t>
  </si>
  <si>
    <t xml:space="preserve">Payment of dividends to minority shareholder of a subsidiary </t>
  </si>
  <si>
    <t>Profit for the period/year</t>
  </si>
</sst>
</file>

<file path=xl/styles.xml><?xml version="1.0" encoding="utf-8"?>
<styleSheet xmlns="http://schemas.openxmlformats.org/spreadsheetml/2006/main">
  <numFmts count="3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</numFmts>
  <fonts count="20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1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14" fontId="17" fillId="0" borderId="1" xfId="0" applyNumberFormat="1" applyFont="1" applyFill="1" applyBorder="1" applyAlignment="1">
      <alignment/>
    </xf>
    <xf numFmtId="1" fontId="18" fillId="0" borderId="1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8" fillId="0" borderId="1" xfId="0" applyFont="1" applyFill="1" applyBorder="1" applyAlignment="1">
      <alignment horizontal="left"/>
    </xf>
    <xf numFmtId="38" fontId="18" fillId="0" borderId="0" xfId="0" applyNumberFormat="1" applyFont="1" applyFill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9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" fontId="1" fillId="0" borderId="2" xfId="15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" fillId="0" borderId="13" xfId="0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18</xdr:row>
      <xdr:rowOff>104775</xdr:rowOff>
    </xdr:from>
    <xdr:to>
      <xdr:col>5</xdr:col>
      <xdr:colOff>666750</xdr:colOff>
      <xdr:row>18</xdr:row>
      <xdr:rowOff>104775</xdr:rowOff>
    </xdr:to>
    <xdr:sp>
      <xdr:nvSpPr>
        <xdr:cNvPr id="1" name="Line 114"/>
        <xdr:cNvSpPr>
          <a:spLocks/>
        </xdr:cNvSpPr>
      </xdr:nvSpPr>
      <xdr:spPr>
        <a:xfrm flipH="1">
          <a:off x="3171825" y="3448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123825</xdr:rowOff>
    </xdr:from>
    <xdr:to>
      <xdr:col>10</xdr:col>
      <xdr:colOff>0</xdr:colOff>
      <xdr:row>18</xdr:row>
      <xdr:rowOff>123825</xdr:rowOff>
    </xdr:to>
    <xdr:sp>
      <xdr:nvSpPr>
        <xdr:cNvPr id="2" name="Line 117"/>
        <xdr:cNvSpPr>
          <a:spLocks/>
        </xdr:cNvSpPr>
      </xdr:nvSpPr>
      <xdr:spPr>
        <a:xfrm flipH="1">
          <a:off x="5581650" y="3467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409575</xdr:colOff>
      <xdr:row>18</xdr:row>
      <xdr:rowOff>104775</xdr:rowOff>
    </xdr:from>
    <xdr:to>
      <xdr:col>16</xdr:col>
      <xdr:colOff>9525</xdr:colOff>
      <xdr:row>18</xdr:row>
      <xdr:rowOff>104775</xdr:rowOff>
    </xdr:to>
    <xdr:sp>
      <xdr:nvSpPr>
        <xdr:cNvPr id="3" name="Line 121"/>
        <xdr:cNvSpPr>
          <a:spLocks/>
        </xdr:cNvSpPr>
      </xdr:nvSpPr>
      <xdr:spPr>
        <a:xfrm>
          <a:off x="7315200" y="3448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4" name="Line 123"/>
        <xdr:cNvSpPr>
          <a:spLocks/>
        </xdr:cNvSpPr>
      </xdr:nvSpPr>
      <xdr:spPr>
        <a:xfrm>
          <a:off x="5019675" y="3467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CYCHAN\KLSE\Qtr%204-2006\Fy06q4%20bs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D commentary"/>
      <sheetName val="BOD presentation"/>
      <sheetName val="balsheet"/>
      <sheetName val="bsconsol"/>
      <sheetName val="adj"/>
      <sheetName val="jnl"/>
    </sheetNames>
    <sheetDataSet>
      <sheetData sheetId="2">
        <row r="8">
          <cell r="F8">
            <v>646131</v>
          </cell>
        </row>
        <row r="9">
          <cell r="F9">
            <v>11605</v>
          </cell>
        </row>
        <row r="11">
          <cell r="F11">
            <v>262500</v>
          </cell>
        </row>
        <row r="13">
          <cell r="F13">
            <v>17072</v>
          </cell>
        </row>
        <row r="14">
          <cell r="F14">
            <v>0</v>
          </cell>
        </row>
        <row r="19">
          <cell r="F19">
            <v>9756</v>
          </cell>
        </row>
        <row r="20">
          <cell r="F20">
            <v>32756</v>
          </cell>
        </row>
        <row r="21">
          <cell r="F21">
            <v>18830</v>
          </cell>
        </row>
        <row r="22">
          <cell r="F22">
            <v>12141</v>
          </cell>
        </row>
        <row r="29">
          <cell r="F29">
            <v>440000</v>
          </cell>
        </row>
        <row r="30">
          <cell r="F30">
            <v>231069.4</v>
          </cell>
        </row>
        <row r="32">
          <cell r="F32">
            <v>48450</v>
          </cell>
        </row>
        <row r="39">
          <cell r="F39">
            <v>94401</v>
          </cell>
        </row>
        <row r="40">
          <cell r="F40">
            <v>10453</v>
          </cell>
        </row>
        <row r="41">
          <cell r="F41">
            <v>13579</v>
          </cell>
        </row>
        <row r="45">
          <cell r="F45">
            <v>69931</v>
          </cell>
        </row>
        <row r="46">
          <cell r="F46">
            <v>102088</v>
          </cell>
        </row>
        <row r="47">
          <cell r="F47">
            <v>820</v>
          </cell>
        </row>
        <row r="48">
          <cell r="F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9"/>
  <sheetViews>
    <sheetView tabSelected="1" workbookViewId="0" topLeftCell="A1">
      <selection activeCell="F39" sqref="F39"/>
    </sheetView>
  </sheetViews>
  <sheetFormatPr defaultColWidth="9.140625" defaultRowHeight="15"/>
  <cols>
    <col min="1" max="1" width="2.8515625" style="34" customWidth="1"/>
    <col min="2" max="3" width="2.7109375" style="34" customWidth="1"/>
    <col min="4" max="4" width="6.7109375" style="34" customWidth="1"/>
    <col min="5" max="5" width="19.8515625" style="34" customWidth="1"/>
    <col min="6" max="6" width="6.7109375" style="34" customWidth="1"/>
    <col min="7" max="7" width="3.28125" style="34" customWidth="1"/>
    <col min="8" max="8" width="10.00390625" style="34" customWidth="1"/>
    <col min="9" max="9" width="2.421875" style="34" customWidth="1"/>
    <col min="10" max="10" width="12.8515625" style="34" customWidth="1"/>
    <col min="11" max="11" width="4.140625" style="34" customWidth="1"/>
    <col min="12" max="12" width="10.00390625" style="34" customWidth="1"/>
    <col min="13" max="13" width="2.140625" style="34" customWidth="1"/>
    <col min="14" max="14" width="12.421875" style="34" customWidth="1"/>
    <col min="15" max="15" width="2.7109375" style="34" customWidth="1"/>
    <col min="16" max="16" width="9.140625" style="34" customWidth="1"/>
    <col min="17" max="17" width="9.140625" style="103" customWidth="1"/>
    <col min="18" max="16384" width="9.140625" style="34" customWidth="1"/>
  </cols>
  <sheetData>
    <row r="1" spans="1:15" ht="15" customHeight="1">
      <c r="A1" s="32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 customHeight="1">
      <c r="A2" s="32" t="s">
        <v>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63"/>
      <c r="O4" s="33"/>
    </row>
    <row r="5" spans="1:15" ht="15" customHeight="1">
      <c r="A5" s="33" t="s">
        <v>140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customHeight="1">
      <c r="A6" s="36" t="s">
        <v>134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3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" customHeight="1">
      <c r="A8" s="20"/>
      <c r="B8" s="20"/>
      <c r="C8" s="37"/>
      <c r="D8" s="37"/>
      <c r="E8" s="37"/>
      <c r="F8" s="37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6"/>
      <c r="B9" s="36"/>
      <c r="C9" s="38"/>
      <c r="D9" s="38"/>
      <c r="E9" s="38"/>
      <c r="F9" s="38"/>
      <c r="G9" s="36"/>
      <c r="H9" s="36"/>
      <c r="I9" s="36"/>
      <c r="J9" s="36"/>
      <c r="K9" s="36"/>
      <c r="L9" s="36"/>
      <c r="M9" s="36"/>
      <c r="N9" s="36"/>
      <c r="O9" s="36"/>
    </row>
    <row r="10" spans="1:17" s="40" customFormat="1" ht="15" customHeight="1">
      <c r="A10" s="16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Q10" s="104"/>
    </row>
    <row r="11" spans="1:15" ht="15" customHeight="1">
      <c r="A11" s="36"/>
      <c r="B11" s="36"/>
      <c r="C11" s="38"/>
      <c r="D11" s="38"/>
      <c r="E11" s="38"/>
      <c r="F11" s="38"/>
      <c r="G11" s="36"/>
      <c r="H11" s="36"/>
      <c r="I11" s="36"/>
      <c r="J11" s="36"/>
      <c r="K11" s="36"/>
      <c r="L11" s="36"/>
      <c r="M11" s="36"/>
      <c r="N11" s="36"/>
      <c r="O11" s="36"/>
    </row>
    <row r="12" spans="1:2" ht="14.25" customHeight="1">
      <c r="A12" s="10" t="s">
        <v>141</v>
      </c>
      <c r="B12" s="19"/>
    </row>
    <row r="13" spans="1:2" ht="14.25" customHeight="1">
      <c r="A13" s="19"/>
      <c r="B13" s="19"/>
    </row>
    <row r="14" spans="1:18" ht="14.25" customHeight="1">
      <c r="A14" s="41"/>
      <c r="B14" s="41"/>
      <c r="C14" s="42"/>
      <c r="D14" s="42"/>
      <c r="E14" s="42"/>
      <c r="F14" s="42"/>
      <c r="G14" s="42"/>
      <c r="H14" s="51" t="s">
        <v>24</v>
      </c>
      <c r="I14" s="52"/>
      <c r="J14" s="52"/>
      <c r="K14" s="53"/>
      <c r="L14" s="51" t="s">
        <v>139</v>
      </c>
      <c r="M14" s="52"/>
      <c r="N14" s="52"/>
      <c r="O14" s="42"/>
      <c r="Q14" s="105"/>
      <c r="R14" s="50"/>
    </row>
    <row r="15" spans="1:18" ht="14.25" customHeight="1">
      <c r="A15" s="43"/>
      <c r="B15" s="44"/>
      <c r="C15" s="45"/>
      <c r="D15" s="45"/>
      <c r="E15" s="45"/>
      <c r="F15" s="45"/>
      <c r="G15" s="45"/>
      <c r="H15" s="225" t="s">
        <v>132</v>
      </c>
      <c r="I15" s="225"/>
      <c r="J15" s="226" t="s">
        <v>133</v>
      </c>
      <c r="K15" s="227"/>
      <c r="L15" s="225" t="str">
        <f>H15</f>
        <v>31.12.2006</v>
      </c>
      <c r="M15" s="225"/>
      <c r="N15" s="233" t="str">
        <f>J15</f>
        <v>31.12.2005</v>
      </c>
      <c r="O15" s="45"/>
      <c r="Q15" s="105"/>
      <c r="R15" s="50"/>
    </row>
    <row r="16" spans="1:18" ht="14.25" customHeight="1">
      <c r="A16" s="43"/>
      <c r="B16" s="44"/>
      <c r="C16" s="45"/>
      <c r="D16" s="45"/>
      <c r="E16" s="45"/>
      <c r="F16" s="45"/>
      <c r="G16" s="45"/>
      <c r="H16" s="225" t="s">
        <v>3</v>
      </c>
      <c r="I16" s="225"/>
      <c r="J16" s="226" t="s">
        <v>97</v>
      </c>
      <c r="K16" s="227"/>
      <c r="L16" s="225" t="s">
        <v>3</v>
      </c>
      <c r="M16" s="225"/>
      <c r="N16" s="233" t="s">
        <v>99</v>
      </c>
      <c r="O16" s="45"/>
      <c r="Q16" s="105"/>
      <c r="R16" s="50"/>
    </row>
    <row r="17" spans="1:18" ht="14.25" customHeight="1">
      <c r="A17" s="124"/>
      <c r="B17" s="125"/>
      <c r="C17" s="126"/>
      <c r="D17" s="126"/>
      <c r="E17" s="126"/>
      <c r="F17" s="126"/>
      <c r="G17" s="126"/>
      <c r="H17" s="228" t="s">
        <v>55</v>
      </c>
      <c r="I17" s="127"/>
      <c r="J17" s="207" t="s">
        <v>98</v>
      </c>
      <c r="K17" s="175" t="s">
        <v>55</v>
      </c>
      <c r="L17" s="228" t="s">
        <v>55</v>
      </c>
      <c r="M17" s="127"/>
      <c r="N17" s="234" t="s">
        <v>96</v>
      </c>
      <c r="O17" s="176" t="s">
        <v>55</v>
      </c>
      <c r="Q17" s="105"/>
      <c r="R17" s="50"/>
    </row>
    <row r="18" spans="1:18" ht="14.25" customHeight="1">
      <c r="A18" s="128"/>
      <c r="B18" s="128"/>
      <c r="C18" s="69"/>
      <c r="D18" s="69"/>
      <c r="E18" s="69"/>
      <c r="F18" s="69"/>
      <c r="G18" s="69"/>
      <c r="H18" s="46"/>
      <c r="I18" s="129"/>
      <c r="J18" s="46"/>
      <c r="K18" s="129"/>
      <c r="L18" s="46"/>
      <c r="M18" s="130"/>
      <c r="N18" s="46"/>
      <c r="O18" s="47"/>
      <c r="Q18" s="105"/>
      <c r="R18" s="50"/>
    </row>
    <row r="19" spans="1:18" s="19" customFormat="1" ht="14.25" customHeight="1" thickBot="1">
      <c r="A19" s="131" t="s">
        <v>9</v>
      </c>
      <c r="B19" s="131"/>
      <c r="C19" s="131"/>
      <c r="D19" s="131"/>
      <c r="E19" s="131"/>
      <c r="F19" s="132"/>
      <c r="G19" s="131"/>
      <c r="H19" s="235">
        <v>94504</v>
      </c>
      <c r="I19" s="236"/>
      <c r="J19" s="237">
        <f>N19-209015</f>
        <v>71074</v>
      </c>
      <c r="K19" s="236"/>
      <c r="L19" s="236">
        <v>330520</v>
      </c>
      <c r="M19" s="236"/>
      <c r="N19" s="236">
        <v>280089</v>
      </c>
      <c r="O19" s="67"/>
      <c r="P19" s="68"/>
      <c r="Q19" s="116"/>
      <c r="R19" s="61"/>
    </row>
    <row r="20" spans="1:18" ht="14.25" customHeight="1">
      <c r="A20" s="128"/>
      <c r="B20" s="128"/>
      <c r="C20" s="133"/>
      <c r="D20" s="69"/>
      <c r="E20" s="69"/>
      <c r="F20" s="134"/>
      <c r="G20" s="69"/>
      <c r="H20" s="81"/>
      <c r="I20" s="82"/>
      <c r="J20" s="238"/>
      <c r="K20" s="82"/>
      <c r="L20" s="82"/>
      <c r="M20" s="82"/>
      <c r="N20" s="82"/>
      <c r="O20" s="69"/>
      <c r="P20" s="69"/>
      <c r="Q20" s="105"/>
      <c r="R20" s="50"/>
    </row>
    <row r="21" spans="1:18" ht="14.25" customHeight="1">
      <c r="A21" s="118" t="s">
        <v>124</v>
      </c>
      <c r="B21" s="128"/>
      <c r="C21" s="69"/>
      <c r="D21" s="69"/>
      <c r="E21" s="69"/>
      <c r="F21" s="134"/>
      <c r="G21" s="69"/>
      <c r="H21" s="81">
        <v>9903</v>
      </c>
      <c r="I21" s="82"/>
      <c r="J21" s="238">
        <v>5550</v>
      </c>
      <c r="K21" s="239"/>
      <c r="L21" s="240">
        <v>54373</v>
      </c>
      <c r="M21" s="82"/>
      <c r="N21" s="82">
        <v>40455</v>
      </c>
      <c r="O21" s="115"/>
      <c r="P21" s="70"/>
      <c r="Q21" s="105"/>
      <c r="R21" s="50"/>
    </row>
    <row r="22" spans="1:18" ht="14.25" customHeight="1">
      <c r="A22" s="118"/>
      <c r="B22" s="128"/>
      <c r="C22" s="69"/>
      <c r="D22" s="69"/>
      <c r="E22" s="69"/>
      <c r="F22" s="134"/>
      <c r="G22" s="69"/>
      <c r="H22" s="81"/>
      <c r="I22" s="82"/>
      <c r="J22" s="81"/>
      <c r="K22" s="82"/>
      <c r="L22" s="240"/>
      <c r="M22" s="82"/>
      <c r="N22" s="82"/>
      <c r="O22" s="70"/>
      <c r="P22" s="70"/>
      <c r="Q22" s="105"/>
      <c r="R22" s="50"/>
    </row>
    <row r="23" spans="1:18" ht="14.25" customHeight="1">
      <c r="A23" s="118" t="s">
        <v>125</v>
      </c>
      <c r="B23" s="128"/>
      <c r="C23" s="69"/>
      <c r="D23" s="69"/>
      <c r="E23" s="69"/>
      <c r="F23" s="134"/>
      <c r="G23" s="69"/>
      <c r="H23" s="238">
        <v>0</v>
      </c>
      <c r="I23" s="82"/>
      <c r="J23" s="238">
        <v>0</v>
      </c>
      <c r="K23" s="82"/>
      <c r="L23" s="240">
        <v>0</v>
      </c>
      <c r="M23" s="82"/>
      <c r="N23" s="240">
        <f>12191+J23</f>
        <v>12191</v>
      </c>
      <c r="O23" s="70"/>
      <c r="P23" s="70"/>
      <c r="Q23" s="105"/>
      <c r="R23" s="50"/>
    </row>
    <row r="24" spans="1:18" ht="14.25" customHeight="1">
      <c r="A24" s="118"/>
      <c r="B24" s="128"/>
      <c r="C24" s="69"/>
      <c r="D24" s="69"/>
      <c r="E24" s="69"/>
      <c r="F24" s="134"/>
      <c r="G24" s="69"/>
      <c r="H24" s="83"/>
      <c r="I24" s="84"/>
      <c r="J24" s="83"/>
      <c r="K24" s="84"/>
      <c r="L24" s="241"/>
      <c r="M24" s="84"/>
      <c r="N24" s="84"/>
      <c r="O24" s="78"/>
      <c r="P24" s="70"/>
      <c r="Q24" s="105"/>
      <c r="R24" s="50"/>
    </row>
    <row r="25" spans="1:18" ht="14.25" customHeight="1">
      <c r="A25" s="118" t="s">
        <v>126</v>
      </c>
      <c r="B25" s="128"/>
      <c r="C25" s="69"/>
      <c r="D25" s="69"/>
      <c r="E25" s="69"/>
      <c r="F25" s="134"/>
      <c r="G25" s="69"/>
      <c r="H25" s="81">
        <f>SUM(H21:H23)</f>
        <v>9903</v>
      </c>
      <c r="I25" s="82"/>
      <c r="J25" s="81">
        <f>SUM(J21:J23)</f>
        <v>5550</v>
      </c>
      <c r="K25" s="239"/>
      <c r="L25" s="240">
        <f>SUM(L21:L23)</f>
        <v>54373</v>
      </c>
      <c r="M25" s="82"/>
      <c r="N25" s="82">
        <f>SUM(N21:N23)</f>
        <v>52646</v>
      </c>
      <c r="O25" s="115"/>
      <c r="P25" s="70"/>
      <c r="Q25" s="105"/>
      <c r="R25" s="50"/>
    </row>
    <row r="26" spans="1:18" ht="14.25" customHeight="1">
      <c r="A26" s="118"/>
      <c r="B26" s="128"/>
      <c r="C26" s="69"/>
      <c r="D26" s="69"/>
      <c r="E26" s="69"/>
      <c r="F26" s="134"/>
      <c r="G26" s="69"/>
      <c r="H26" s="81"/>
      <c r="I26" s="82"/>
      <c r="J26" s="81"/>
      <c r="K26" s="82"/>
      <c r="L26" s="82"/>
      <c r="M26" s="82"/>
      <c r="N26" s="82"/>
      <c r="O26" s="70"/>
      <c r="P26" s="70"/>
      <c r="Q26" s="105"/>
      <c r="R26" s="50"/>
    </row>
    <row r="27" spans="1:18" ht="14.25" customHeight="1">
      <c r="A27" s="118" t="s">
        <v>20</v>
      </c>
      <c r="B27" s="128"/>
      <c r="C27" s="133"/>
      <c r="D27" s="69"/>
      <c r="E27" s="69"/>
      <c r="F27" s="134"/>
      <c r="G27" s="69"/>
      <c r="H27" s="81">
        <v>-1088</v>
      </c>
      <c r="I27" s="82"/>
      <c r="J27" s="81">
        <f>N27--4781</f>
        <v>-1235</v>
      </c>
      <c r="K27" s="82"/>
      <c r="L27" s="82">
        <v>-5560</v>
      </c>
      <c r="M27" s="82"/>
      <c r="N27" s="82">
        <v>-6016</v>
      </c>
      <c r="O27" s="69"/>
      <c r="P27" s="69"/>
      <c r="Q27" s="105"/>
      <c r="R27" s="50"/>
    </row>
    <row r="28" spans="1:18" ht="14.25" customHeight="1">
      <c r="A28" s="118"/>
      <c r="B28" s="128"/>
      <c r="C28" s="69"/>
      <c r="D28" s="69"/>
      <c r="E28" s="69"/>
      <c r="F28" s="135"/>
      <c r="G28" s="69"/>
      <c r="H28" s="81"/>
      <c r="I28" s="82"/>
      <c r="J28" s="81"/>
      <c r="K28" s="82"/>
      <c r="L28" s="82"/>
      <c r="M28" s="82"/>
      <c r="N28" s="82"/>
      <c r="O28" s="69"/>
      <c r="P28" s="69"/>
      <c r="Q28" s="105"/>
      <c r="R28" s="50"/>
    </row>
    <row r="29" spans="1:18" ht="14.25" customHeight="1">
      <c r="A29" s="118" t="s">
        <v>21</v>
      </c>
      <c r="B29" s="128"/>
      <c r="C29" s="69"/>
      <c r="D29" s="69"/>
      <c r="E29" s="69"/>
      <c r="F29" s="135"/>
      <c r="G29" s="69"/>
      <c r="H29" s="81">
        <v>27</v>
      </c>
      <c r="I29" s="82"/>
      <c r="J29" s="81">
        <f>N29-130</f>
        <v>48</v>
      </c>
      <c r="K29" s="82"/>
      <c r="L29" s="81">
        <v>120</v>
      </c>
      <c r="M29" s="82"/>
      <c r="N29" s="81">
        <v>178</v>
      </c>
      <c r="O29" s="69"/>
      <c r="P29" s="69"/>
      <c r="Q29" s="105"/>
      <c r="R29" s="50"/>
    </row>
    <row r="30" spans="1:18" ht="14.25" customHeight="1">
      <c r="A30" s="118"/>
      <c r="B30" s="128"/>
      <c r="C30" s="69"/>
      <c r="D30" s="69"/>
      <c r="E30" s="69"/>
      <c r="F30" s="135"/>
      <c r="G30" s="69"/>
      <c r="H30" s="81"/>
      <c r="I30" s="82"/>
      <c r="J30" s="81"/>
      <c r="K30" s="82"/>
      <c r="L30" s="81"/>
      <c r="M30" s="82"/>
      <c r="N30" s="81"/>
      <c r="O30" s="69"/>
      <c r="P30" s="69"/>
      <c r="Q30" s="105"/>
      <c r="R30" s="50"/>
    </row>
    <row r="31" spans="1:18" ht="14.25" customHeight="1">
      <c r="A31" s="69" t="s">
        <v>84</v>
      </c>
      <c r="B31" s="128"/>
      <c r="C31" s="69"/>
      <c r="D31" s="69"/>
      <c r="E31" s="69"/>
      <c r="F31" s="136"/>
      <c r="G31" s="69"/>
      <c r="H31" s="81">
        <v>-636</v>
      </c>
      <c r="I31" s="82"/>
      <c r="J31" s="81">
        <f>N31--2140</f>
        <v>5</v>
      </c>
      <c r="K31" s="239"/>
      <c r="L31" s="82">
        <v>-3725</v>
      </c>
      <c r="M31" s="82"/>
      <c r="N31" s="82">
        <v>-2135</v>
      </c>
      <c r="O31" s="115"/>
      <c r="P31" s="69"/>
      <c r="Q31" s="105"/>
      <c r="R31" s="50"/>
    </row>
    <row r="32" spans="1:18" ht="14.25" customHeight="1">
      <c r="A32" s="118"/>
      <c r="B32" s="128"/>
      <c r="C32" s="69"/>
      <c r="D32" s="69"/>
      <c r="E32" s="69"/>
      <c r="F32" s="135"/>
      <c r="G32" s="69"/>
      <c r="H32" s="83"/>
      <c r="I32" s="84"/>
      <c r="J32" s="83"/>
      <c r="K32" s="84"/>
      <c r="L32" s="83"/>
      <c r="M32" s="84"/>
      <c r="N32" s="83"/>
      <c r="O32" s="78"/>
      <c r="P32" s="69"/>
      <c r="Q32" s="105"/>
      <c r="R32" s="50"/>
    </row>
    <row r="33" spans="1:18" ht="14.25" customHeight="1">
      <c r="A33" s="137" t="s">
        <v>156</v>
      </c>
      <c r="B33" s="128"/>
      <c r="C33" s="69"/>
      <c r="D33" s="69"/>
      <c r="E33" s="69"/>
      <c r="F33" s="135"/>
      <c r="G33" s="69"/>
      <c r="H33" s="85">
        <f>SUM(H25:H31)</f>
        <v>8206</v>
      </c>
      <c r="I33" s="86"/>
      <c r="J33" s="85">
        <f>SUM(J25:J31)</f>
        <v>4368</v>
      </c>
      <c r="K33" s="239"/>
      <c r="L33" s="85">
        <f>SUM(L25:L31)</f>
        <v>45208</v>
      </c>
      <c r="M33" s="86"/>
      <c r="N33" s="85">
        <f>SUM(N25:N31)</f>
        <v>44673</v>
      </c>
      <c r="O33" s="115"/>
      <c r="P33" s="69"/>
      <c r="Q33" s="105"/>
      <c r="R33" s="50"/>
    </row>
    <row r="34" spans="1:18" ht="14.25" customHeight="1">
      <c r="A34" s="128"/>
      <c r="B34" s="128"/>
      <c r="C34" s="69"/>
      <c r="D34" s="69"/>
      <c r="E34" s="69"/>
      <c r="F34" s="69"/>
      <c r="G34" s="69"/>
      <c r="H34" s="81"/>
      <c r="I34" s="82"/>
      <c r="J34" s="81"/>
      <c r="K34" s="82"/>
      <c r="L34" s="81"/>
      <c r="M34" s="82"/>
      <c r="N34" s="81"/>
      <c r="O34" s="69"/>
      <c r="P34" s="69"/>
      <c r="Q34" s="105"/>
      <c r="R34" s="50"/>
    </row>
    <row r="35" spans="1:18" ht="14.25" customHeight="1">
      <c r="A35" s="118" t="s">
        <v>157</v>
      </c>
      <c r="B35" s="118"/>
      <c r="C35" s="69"/>
      <c r="D35" s="69"/>
      <c r="E35" s="69"/>
      <c r="F35" s="69"/>
      <c r="G35" s="69"/>
      <c r="H35" s="81">
        <v>9024</v>
      </c>
      <c r="I35" s="82"/>
      <c r="J35" s="81">
        <v>1861</v>
      </c>
      <c r="K35" s="239"/>
      <c r="L35" s="81">
        <v>-4026</v>
      </c>
      <c r="M35" s="82"/>
      <c r="N35" s="81">
        <v>-5413</v>
      </c>
      <c r="O35" s="115"/>
      <c r="P35" s="69"/>
      <c r="Q35" s="105"/>
      <c r="R35" s="50"/>
    </row>
    <row r="36" spans="1:18" ht="14.25" customHeight="1">
      <c r="A36" s="123"/>
      <c r="B36" s="138"/>
      <c r="C36" s="138"/>
      <c r="D36" s="70"/>
      <c r="E36" s="70"/>
      <c r="F36" s="70"/>
      <c r="G36" s="70"/>
      <c r="H36" s="83"/>
      <c r="I36" s="84"/>
      <c r="J36" s="83"/>
      <c r="K36" s="88"/>
      <c r="L36" s="83"/>
      <c r="M36" s="84"/>
      <c r="N36" s="83"/>
      <c r="O36" s="77"/>
      <c r="P36" s="69"/>
      <c r="Q36" s="105"/>
      <c r="R36" s="50"/>
    </row>
    <row r="37" spans="1:18" s="19" customFormat="1" ht="14.25" customHeight="1" thickBot="1">
      <c r="A37" s="137" t="s">
        <v>182</v>
      </c>
      <c r="B37" s="139"/>
      <c r="C37" s="68"/>
      <c r="D37" s="68"/>
      <c r="E37" s="68"/>
      <c r="F37" s="68"/>
      <c r="G37" s="68"/>
      <c r="H37" s="112">
        <f>SUM(H33:H35)</f>
        <v>17230</v>
      </c>
      <c r="I37" s="113"/>
      <c r="J37" s="112">
        <f>SUM(J33:J35)</f>
        <v>6229</v>
      </c>
      <c r="K37" s="242"/>
      <c r="L37" s="112">
        <f>SUM(L33:L35)</f>
        <v>41182</v>
      </c>
      <c r="M37" s="113"/>
      <c r="N37" s="112">
        <f>SUM(N33:N35)</f>
        <v>39260</v>
      </c>
      <c r="O37" s="140"/>
      <c r="P37" s="68"/>
      <c r="Q37" s="116"/>
      <c r="R37" s="61"/>
    </row>
    <row r="38" spans="1:18" ht="14.25" customHeight="1">
      <c r="A38" s="118"/>
      <c r="B38" s="128"/>
      <c r="C38" s="69"/>
      <c r="D38" s="69"/>
      <c r="E38" s="69"/>
      <c r="F38" s="69"/>
      <c r="G38" s="69"/>
      <c r="H38" s="81"/>
      <c r="I38" s="82"/>
      <c r="J38" s="81"/>
      <c r="K38" s="87"/>
      <c r="L38" s="81"/>
      <c r="M38" s="82"/>
      <c r="N38" s="81"/>
      <c r="O38" s="76"/>
      <c r="P38" s="69"/>
      <c r="Q38" s="105"/>
      <c r="R38" s="50"/>
    </row>
    <row r="39" spans="1:18" ht="14.25" customHeight="1">
      <c r="A39" s="177" t="s">
        <v>57</v>
      </c>
      <c r="B39" s="69"/>
      <c r="C39" s="69"/>
      <c r="D39" s="69"/>
      <c r="E39" s="69"/>
      <c r="F39" s="69"/>
      <c r="G39" s="69"/>
      <c r="H39" s="243"/>
      <c r="I39" s="243"/>
      <c r="J39" s="243"/>
      <c r="K39" s="243"/>
      <c r="L39" s="243"/>
      <c r="M39" s="243"/>
      <c r="N39" s="243"/>
      <c r="O39" s="69"/>
      <c r="P39" s="69"/>
      <c r="Q39" s="105"/>
      <c r="R39" s="50"/>
    </row>
    <row r="40" spans="1:18" ht="14.25" customHeight="1">
      <c r="A40" s="137" t="s">
        <v>78</v>
      </c>
      <c r="B40" s="128"/>
      <c r="C40" s="69"/>
      <c r="D40" s="69"/>
      <c r="E40" s="69"/>
      <c r="F40" s="69"/>
      <c r="G40" s="69"/>
      <c r="H40" s="81">
        <f>H37-H41</f>
        <v>15691</v>
      </c>
      <c r="I40" s="81" t="s">
        <v>55</v>
      </c>
      <c r="J40" s="81">
        <f>J37-J41</f>
        <v>5740</v>
      </c>
      <c r="K40" s="81"/>
      <c r="L40" s="81">
        <f>L37-L41</f>
        <v>35679</v>
      </c>
      <c r="M40" s="81" t="s">
        <v>55</v>
      </c>
      <c r="N40" s="81">
        <f>N37-N41</f>
        <v>37326</v>
      </c>
      <c r="O40" s="111"/>
      <c r="P40" s="69"/>
      <c r="Q40" s="105"/>
      <c r="R40" s="50"/>
    </row>
    <row r="41" spans="1:18" ht="14.25" customHeight="1">
      <c r="A41" s="118" t="s">
        <v>82</v>
      </c>
      <c r="B41" s="128"/>
      <c r="C41" s="69"/>
      <c r="D41" s="69"/>
      <c r="E41" s="69"/>
      <c r="F41" s="69"/>
      <c r="G41" s="69"/>
      <c r="H41" s="81">
        <v>1539</v>
      </c>
      <c r="I41" s="82"/>
      <c r="J41" s="81">
        <v>489</v>
      </c>
      <c r="K41" s="87"/>
      <c r="L41" s="81">
        <v>5503</v>
      </c>
      <c r="M41" s="82"/>
      <c r="N41" s="81">
        <v>1934</v>
      </c>
      <c r="O41" s="111"/>
      <c r="P41" s="69"/>
      <c r="Q41" s="105"/>
      <c r="R41" s="50"/>
    </row>
    <row r="42" spans="1:18" ht="14.25" customHeight="1" thickBot="1">
      <c r="A42" s="118"/>
      <c r="B42" s="128"/>
      <c r="C42" s="69"/>
      <c r="D42" s="69"/>
      <c r="E42" s="69"/>
      <c r="F42" s="69"/>
      <c r="G42" s="69"/>
      <c r="H42" s="112">
        <f>SUM(H40:H41)</f>
        <v>17230</v>
      </c>
      <c r="I42" s="112" t="s">
        <v>55</v>
      </c>
      <c r="J42" s="112">
        <f>SUM(J40:J41)</f>
        <v>6229</v>
      </c>
      <c r="K42" s="112"/>
      <c r="L42" s="112">
        <f>SUM(L40:L41)</f>
        <v>41182</v>
      </c>
      <c r="M42" s="112" t="s">
        <v>55</v>
      </c>
      <c r="N42" s="112">
        <f>SUM(N40:N41)</f>
        <v>39260</v>
      </c>
      <c r="O42" s="114"/>
      <c r="P42" s="69"/>
      <c r="Q42" s="105"/>
      <c r="R42" s="50"/>
    </row>
    <row r="43" spans="1:18" ht="14.25" customHeight="1">
      <c r="A43" s="123"/>
      <c r="B43" s="138"/>
      <c r="C43" s="138"/>
      <c r="D43" s="70"/>
      <c r="E43" s="70"/>
      <c r="F43" s="70"/>
      <c r="G43" s="70"/>
      <c r="H43" s="48"/>
      <c r="I43" s="49"/>
      <c r="J43" s="48"/>
      <c r="K43" s="79"/>
      <c r="L43" s="49"/>
      <c r="M43" s="49"/>
      <c r="N43" s="49"/>
      <c r="O43" s="111"/>
      <c r="P43" s="69"/>
      <c r="Q43" s="105"/>
      <c r="R43" s="50"/>
    </row>
    <row r="44" spans="1:18" ht="19.5" customHeight="1">
      <c r="A44" s="70" t="s">
        <v>65</v>
      </c>
      <c r="B44" s="70"/>
      <c r="C44" s="138"/>
      <c r="D44" s="70"/>
      <c r="E44" s="70"/>
      <c r="F44" s="115" t="s">
        <v>25</v>
      </c>
      <c r="G44" s="138"/>
      <c r="H44" s="244">
        <f>H40/440000*100</f>
        <v>3.566136363636364</v>
      </c>
      <c r="I44" s="245"/>
      <c r="J44" s="244">
        <f>J40/440000*100</f>
        <v>1.3045454545454547</v>
      </c>
      <c r="K44" s="246"/>
      <c r="L44" s="244">
        <f>L40/440000*100</f>
        <v>8.108863636363637</v>
      </c>
      <c r="M44" s="245"/>
      <c r="N44" s="244">
        <f>N40/440000*100</f>
        <v>8.483181818181817</v>
      </c>
      <c r="O44" s="115"/>
      <c r="P44" s="70"/>
      <c r="Q44" s="105"/>
      <c r="R44" s="50"/>
    </row>
    <row r="45" spans="1:18" ht="19.5" customHeight="1">
      <c r="A45" s="69" t="s">
        <v>26</v>
      </c>
      <c r="B45" s="69"/>
      <c r="C45" s="128"/>
      <c r="D45" s="69"/>
      <c r="E45" s="69"/>
      <c r="F45" s="141" t="s">
        <v>25</v>
      </c>
      <c r="G45" s="128"/>
      <c r="H45" s="247" t="s">
        <v>27</v>
      </c>
      <c r="I45" s="248"/>
      <c r="J45" s="247" t="s">
        <v>27</v>
      </c>
      <c r="K45" s="248"/>
      <c r="L45" s="247" t="s">
        <v>27</v>
      </c>
      <c r="M45" s="248"/>
      <c r="N45" s="247" t="s">
        <v>27</v>
      </c>
      <c r="O45" s="69"/>
      <c r="P45" s="69"/>
      <c r="Q45" s="105"/>
      <c r="R45" s="50"/>
    </row>
    <row r="46" spans="1:18" ht="14.25" customHeight="1">
      <c r="A46" s="118"/>
      <c r="B46" s="128"/>
      <c r="C46" s="12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105"/>
      <c r="R46" s="50"/>
    </row>
    <row r="47" spans="1:18" ht="14.25" customHeight="1">
      <c r="A47" s="118" t="s">
        <v>86</v>
      </c>
      <c r="B47" s="142"/>
      <c r="C47" s="142"/>
      <c r="D47" s="142"/>
      <c r="E47" s="69"/>
      <c r="F47" s="69"/>
      <c r="G47" s="69"/>
      <c r="H47" s="48"/>
      <c r="I47" s="49"/>
      <c r="J47" s="143"/>
      <c r="K47" s="49"/>
      <c r="L47" s="49"/>
      <c r="M47" s="49"/>
      <c r="N47" s="143"/>
      <c r="O47" s="69"/>
      <c r="P47" s="69"/>
      <c r="Q47" s="105"/>
      <c r="R47" s="50"/>
    </row>
    <row r="48" spans="1:18" ht="14.25" customHeight="1">
      <c r="A48" s="118" t="s">
        <v>170</v>
      </c>
      <c r="B48" s="142"/>
      <c r="C48" s="142"/>
      <c r="D48" s="142"/>
      <c r="E48" s="69"/>
      <c r="F48" s="69"/>
      <c r="G48" s="69"/>
      <c r="H48" s="48"/>
      <c r="I48" s="49"/>
      <c r="J48" s="143"/>
      <c r="K48" s="49"/>
      <c r="L48" s="49"/>
      <c r="M48" s="49"/>
      <c r="N48" s="143"/>
      <c r="O48" s="69"/>
      <c r="P48" s="69"/>
      <c r="Q48" s="105"/>
      <c r="R48" s="50"/>
    </row>
    <row r="49" spans="1:18" ht="14.25" customHeight="1">
      <c r="A49" s="69"/>
      <c r="B49" s="142"/>
      <c r="C49" s="142"/>
      <c r="D49" s="142"/>
      <c r="E49" s="69"/>
      <c r="F49" s="69"/>
      <c r="G49" s="69"/>
      <c r="H49" s="48"/>
      <c r="I49" s="49"/>
      <c r="J49" s="143"/>
      <c r="K49" s="49"/>
      <c r="L49" s="49"/>
      <c r="M49" s="49"/>
      <c r="N49" s="143"/>
      <c r="O49" s="69"/>
      <c r="Q49" s="105"/>
      <c r="R49" s="50"/>
    </row>
    <row r="50" spans="1:18" ht="14.25" customHeight="1">
      <c r="A50" s="107" t="s">
        <v>142</v>
      </c>
      <c r="B50" s="142"/>
      <c r="C50" s="142"/>
      <c r="D50" s="142"/>
      <c r="E50" s="69"/>
      <c r="F50" s="69"/>
      <c r="G50" s="69"/>
      <c r="H50" s="48"/>
      <c r="I50" s="49"/>
      <c r="J50" s="143"/>
      <c r="K50" s="49"/>
      <c r="L50" s="49"/>
      <c r="M50" s="49"/>
      <c r="N50" s="143"/>
      <c r="O50" s="69"/>
      <c r="Q50" s="105"/>
      <c r="R50" s="50"/>
    </row>
    <row r="51" spans="1:18" ht="14.25" customHeight="1">
      <c r="A51" s="107" t="s">
        <v>85</v>
      </c>
      <c r="B51" s="142"/>
      <c r="C51" s="142"/>
      <c r="D51" s="142"/>
      <c r="E51" s="69"/>
      <c r="F51" s="69"/>
      <c r="G51" s="69"/>
      <c r="H51" s="48"/>
      <c r="I51" s="49"/>
      <c r="J51" s="143"/>
      <c r="K51" s="49"/>
      <c r="L51" s="49"/>
      <c r="M51" s="49"/>
      <c r="N51" s="143"/>
      <c r="O51" s="69"/>
      <c r="Q51" s="105"/>
      <c r="R51" s="50"/>
    </row>
    <row r="52" spans="1:18" ht="14.25" customHeight="1">
      <c r="A52" s="69"/>
      <c r="B52" s="142"/>
      <c r="C52" s="142"/>
      <c r="D52" s="142"/>
      <c r="E52" s="69"/>
      <c r="F52" s="69"/>
      <c r="G52" s="69"/>
      <c r="H52" s="48"/>
      <c r="I52" s="49"/>
      <c r="J52" s="143"/>
      <c r="K52" s="49"/>
      <c r="L52" s="49"/>
      <c r="M52" s="49"/>
      <c r="N52" s="143"/>
      <c r="O52" s="69"/>
      <c r="Q52" s="105"/>
      <c r="R52" s="50"/>
    </row>
    <row r="53" spans="1:18" ht="14.25" customHeight="1">
      <c r="A53" s="142" t="s">
        <v>29</v>
      </c>
      <c r="B53" s="142"/>
      <c r="C53" s="142" t="s">
        <v>28</v>
      </c>
      <c r="D53" s="142"/>
      <c r="E53" s="69"/>
      <c r="F53" s="69"/>
      <c r="G53" s="69"/>
      <c r="H53" s="48"/>
      <c r="I53" s="49"/>
      <c r="J53" s="143"/>
      <c r="K53" s="49"/>
      <c r="L53" s="49"/>
      <c r="M53" s="49"/>
      <c r="N53" s="143"/>
      <c r="O53" s="69"/>
      <c r="Q53" s="105"/>
      <c r="R53" s="50"/>
    </row>
    <row r="54" spans="1:15" ht="14.25" customHeight="1">
      <c r="A54" s="142"/>
      <c r="B54" s="128"/>
      <c r="C54" s="128"/>
      <c r="D54" s="69"/>
      <c r="E54" s="69"/>
      <c r="F54" s="69"/>
      <c r="G54" s="69"/>
      <c r="H54" s="48"/>
      <c r="I54" s="49"/>
      <c r="J54" s="49"/>
      <c r="K54" s="49"/>
      <c r="L54" s="49"/>
      <c r="M54" s="49"/>
      <c r="N54" s="49"/>
      <c r="O54" s="69"/>
    </row>
    <row r="55" spans="2:15" ht="12.75">
      <c r="B55" s="69"/>
      <c r="C55" s="69"/>
      <c r="D55" s="69"/>
      <c r="E55" s="69"/>
      <c r="F55" s="69"/>
      <c r="G55" s="69"/>
      <c r="H55" s="144"/>
      <c r="I55" s="144"/>
      <c r="J55" s="144"/>
      <c r="K55" s="144"/>
      <c r="L55" s="144"/>
      <c r="M55" s="144"/>
      <c r="N55" s="144"/>
      <c r="O55" s="69"/>
    </row>
    <row r="56" spans="2:15" ht="12.75">
      <c r="B56" s="69"/>
      <c r="C56" s="69"/>
      <c r="D56" s="69"/>
      <c r="E56" s="69"/>
      <c r="F56" s="69"/>
      <c r="G56" s="69"/>
      <c r="H56" s="144"/>
      <c r="I56" s="144"/>
      <c r="J56" s="144"/>
      <c r="K56" s="144"/>
      <c r="L56" s="144"/>
      <c r="M56" s="144"/>
      <c r="N56" s="144"/>
      <c r="O56" s="69"/>
    </row>
    <row r="57" spans="1:15" ht="12.75">
      <c r="A57" s="128"/>
      <c r="B57" s="69"/>
      <c r="C57" s="69"/>
      <c r="D57" s="69"/>
      <c r="E57" s="69"/>
      <c r="F57" s="69"/>
      <c r="G57" s="69"/>
      <c r="H57" s="144"/>
      <c r="I57" s="144"/>
      <c r="J57" s="144"/>
      <c r="K57" s="144"/>
      <c r="L57" s="144"/>
      <c r="M57" s="144"/>
      <c r="N57" s="144"/>
      <c r="O57" s="69"/>
    </row>
    <row r="58" spans="1:15" ht="12.75">
      <c r="A58" s="128"/>
      <c r="B58" s="69"/>
      <c r="C58" s="69"/>
      <c r="D58" s="69"/>
      <c r="E58" s="69"/>
      <c r="F58" s="69"/>
      <c r="G58" s="69"/>
      <c r="H58" s="144"/>
      <c r="I58" s="144"/>
      <c r="J58" s="144"/>
      <c r="K58" s="144"/>
      <c r="L58" s="144"/>
      <c r="M58" s="144"/>
      <c r="N58" s="144"/>
      <c r="O58" s="69"/>
    </row>
    <row r="59" spans="1:15" ht="12.75">
      <c r="A59" s="128"/>
      <c r="B59" s="69"/>
      <c r="C59" s="69"/>
      <c r="D59" s="69"/>
      <c r="E59" s="69"/>
      <c r="F59" s="69"/>
      <c r="G59" s="69"/>
      <c r="H59" s="144"/>
      <c r="I59" s="144"/>
      <c r="J59" s="144"/>
      <c r="K59" s="144"/>
      <c r="L59" s="144"/>
      <c r="M59" s="144"/>
      <c r="N59" s="144"/>
      <c r="O59" s="69"/>
    </row>
    <row r="60" spans="1:15" ht="12.75">
      <c r="A60" s="128"/>
      <c r="B60" s="69"/>
      <c r="C60" s="69"/>
      <c r="D60" s="69"/>
      <c r="E60" s="69"/>
      <c r="F60" s="69"/>
      <c r="G60" s="69"/>
      <c r="H60" s="144"/>
      <c r="I60" s="144"/>
      <c r="J60" s="144"/>
      <c r="K60" s="144"/>
      <c r="L60" s="144"/>
      <c r="M60" s="144"/>
      <c r="N60" s="144"/>
      <c r="O60" s="69"/>
    </row>
    <row r="61" spans="1:15" ht="12.75">
      <c r="A61" s="128"/>
      <c r="B61" s="69"/>
      <c r="C61" s="69"/>
      <c r="D61" s="69"/>
      <c r="E61" s="69"/>
      <c r="F61" s="69"/>
      <c r="G61" s="69"/>
      <c r="H61" s="144"/>
      <c r="I61" s="144"/>
      <c r="J61" s="144"/>
      <c r="K61" s="144"/>
      <c r="L61" s="144"/>
      <c r="M61" s="144"/>
      <c r="N61" s="144"/>
      <c r="O61" s="69"/>
    </row>
    <row r="62" spans="1:15" ht="12.75">
      <c r="A62" s="128"/>
      <c r="B62" s="69"/>
      <c r="C62" s="69"/>
      <c r="D62" s="69"/>
      <c r="E62" s="69"/>
      <c r="F62" s="69"/>
      <c r="G62" s="69"/>
      <c r="H62" s="144"/>
      <c r="I62" s="144"/>
      <c r="J62" s="144"/>
      <c r="K62" s="144"/>
      <c r="L62" s="144"/>
      <c r="M62" s="144"/>
      <c r="N62" s="144"/>
      <c r="O62" s="69"/>
    </row>
    <row r="63" spans="1:15" ht="12.75">
      <c r="A63" s="12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5" ht="12.75">
      <c r="A64" s="12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1:15" ht="12.75">
      <c r="A65" s="12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5" ht="12.75">
      <c r="A66" s="12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1:15" ht="12.75">
      <c r="A67" s="12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4" ht="12.75">
      <c r="A68" s="12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2.75">
      <c r="A69" s="12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ht="12.75">
      <c r="A70" s="12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ht="12.75">
      <c r="A71" s="12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ht="12.75">
      <c r="A72" s="12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2.75">
      <c r="A73" s="12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2.75">
      <c r="A74" s="12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2.75">
      <c r="A75" s="12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2.75">
      <c r="A76" s="12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12.75">
      <c r="A77" s="12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ht="12.75">
      <c r="A78" s="12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ht="12.75">
      <c r="A79" s="12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ht="12.75">
      <c r="A80" s="12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ht="12.75">
      <c r="A81" s="12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2.75">
      <c r="A82" s="12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ht="12.75">
      <c r="A83" s="12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ht="12.75">
      <c r="A84" s="12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>
      <c r="A85" s="12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2.75">
      <c r="A86" s="12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ht="12.75">
      <c r="A87" s="12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>
      <c r="A88" s="12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>
      <c r="A89" s="12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2.75">
      <c r="A90" s="12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2.75">
      <c r="A91" s="12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ht="12.75">
      <c r="A92" s="12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2.75">
      <c r="A93" s="12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2.75">
      <c r="A94" s="12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2.75">
      <c r="A95" s="12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t="12.75">
      <c r="A96" s="12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2.75">
      <c r="A97" s="12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2.75">
      <c r="A98" s="12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2.75">
      <c r="A99" s="12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2.75">
      <c r="A100" s="12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ht="12.75">
      <c r="A101" s="12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ht="12.75">
      <c r="A102" s="12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ht="12.75">
      <c r="A103" s="12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ht="12.75">
      <c r="A104" s="12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ht="12.75">
      <c r="A105" s="12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ht="12.75">
      <c r="A106" s="12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ht="12.75">
      <c r="A107" s="12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ht="12.75">
      <c r="A108" s="12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ht="12.75">
      <c r="A109" s="12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ht="12.75">
      <c r="A110" s="12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12.75">
      <c r="A111" s="12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2.75">
      <c r="A112" s="12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2.75">
      <c r="A113" s="12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ht="12.75">
      <c r="A114" s="12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t="12.75">
      <c r="A115" s="12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ht="12.75">
      <c r="A116" s="12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ht="12.75">
      <c r="A117" s="12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ht="12.75">
      <c r="A118" s="128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ht="12.75">
      <c r="A119" s="12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t="12.75">
      <c r="A120" s="128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2.75">
      <c r="A121" s="12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2.75">
      <c r="A122" s="12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2.75">
      <c r="A123" s="12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2.75">
      <c r="A124" s="128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2.75">
      <c r="A125" s="12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2.75">
      <c r="A126" s="12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2.75">
      <c r="A127" s="12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2.75">
      <c r="A128" s="12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2.75">
      <c r="A129" s="12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2.75">
      <c r="A130" s="12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2.75">
      <c r="A131" s="12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2.75">
      <c r="A132" s="12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2.75">
      <c r="A133" s="12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ht="12.75">
      <c r="A134" s="128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ht="12.75">
      <c r="A135" s="128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12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2.75">
      <c r="A137" s="12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ht="12.75">
      <c r="A138" s="12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ht="12.75">
      <c r="A139" s="128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ht="12.75">
      <c r="A140" s="12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ht="12.75">
      <c r="A141" s="128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ht="12.75">
      <c r="A142" s="12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ht="12.75">
      <c r="A143" s="12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ht="12.75">
      <c r="A144" s="12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ht="12.75">
      <c r="A145" s="128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2.75">
      <c r="A146" s="12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ht="12.75">
      <c r="A147" s="12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2.75">
      <c r="A148" s="12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12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ht="12.75">
      <c r="A150" s="12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1:14" ht="12.75">
      <c r="A151" s="128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</row>
    <row r="152" spans="1:14" ht="12.75">
      <c r="A152" s="12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</row>
    <row r="153" spans="1:14" ht="12.75">
      <c r="A153" s="128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</row>
    <row r="154" spans="1:14" ht="12.75">
      <c r="A154" s="12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ht="12.75">
      <c r="A155" s="128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ht="12.75">
      <c r="A156" s="12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</row>
    <row r="157" spans="1:14" ht="12.75">
      <c r="A157" s="128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</row>
    <row r="158" spans="1:14" ht="12.75">
      <c r="A158" s="12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1:14" ht="12.75">
      <c r="A159" s="128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</row>
    <row r="160" spans="1:14" ht="12.75">
      <c r="A160" s="12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</row>
    <row r="161" spans="1:14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</row>
    <row r="162" spans="1:14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1:14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</row>
    <row r="164" spans="1:14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</row>
    <row r="165" spans="1:14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</row>
    <row r="166" spans="1:14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1:14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</row>
    <row r="168" spans="1:14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</row>
    <row r="170" spans="1:14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</row>
    <row r="171" spans="1:14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</row>
    <row r="172" spans="1:14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1:14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</row>
    <row r="174" spans="1:14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</row>
    <row r="175" spans="1:14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1:14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</row>
    <row r="177" spans="1:14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</row>
    <row r="178" spans="1:14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  <row r="179" spans="1:14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</row>
    <row r="180" spans="1:14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</row>
    <row r="181" spans="1:14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</row>
    <row r="182" spans="1:14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</row>
    <row r="183" spans="1:14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</row>
    <row r="184" spans="1:14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</row>
    <row r="185" spans="1:14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</row>
    <row r="186" spans="1:14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</row>
    <row r="187" spans="1:14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</row>
    <row r="188" spans="1:14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</row>
    <row r="189" spans="1:14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</row>
    <row r="190" spans="1:14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</row>
    <row r="191" spans="1:14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</row>
    <row r="192" spans="1:14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</row>
    <row r="193" spans="1:14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</row>
    <row r="194" spans="1:14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</row>
    <row r="195" spans="1:14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</row>
    <row r="196" spans="1:14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</row>
    <row r="197" spans="1:14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</row>
    <row r="198" spans="1:14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</row>
    <row r="199" spans="1:14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</row>
    <row r="200" spans="1:14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</row>
    <row r="201" spans="1:14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1:14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</row>
    <row r="203" spans="1:14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</row>
    <row r="204" spans="1:14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</row>
    <row r="205" spans="1:14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</row>
    <row r="206" spans="1:14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</row>
    <row r="207" spans="1:14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</row>
    <row r="208" spans="1:14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</row>
    <row r="209" spans="1:14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</row>
    <row r="210" spans="1:14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</row>
    <row r="211" spans="1:14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</row>
    <row r="212" spans="1:14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</row>
    <row r="213" spans="1:14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</row>
    <row r="214" spans="1:14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</row>
    <row r="215" spans="1:14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</row>
    <row r="216" spans="1:14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</row>
    <row r="217" spans="1:14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</row>
    <row r="218" spans="1:14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</row>
    <row r="219" spans="1:14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</row>
    <row r="220" spans="1:14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</row>
    <row r="221" spans="1:14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</row>
    <row r="222" spans="1:14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</row>
    <row r="223" spans="1:14" ht="12.7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</row>
    <row r="224" spans="1:14" ht="12.7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</row>
    <row r="225" spans="1:14" ht="12.7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</row>
    <row r="226" spans="1:14" ht="12.7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</row>
    <row r="227" spans="1:14" ht="12.7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</row>
    <row r="228" spans="1:14" ht="12.7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</row>
    <row r="229" spans="1:14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</row>
    <row r="230" spans="1:14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</row>
    <row r="231" spans="1:14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</row>
    <row r="232" spans="1:14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</row>
    <row r="233" spans="1:14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</row>
    <row r="234" spans="1:14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</row>
    <row r="235" spans="1:14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</row>
    <row r="236" spans="1:14" ht="12.7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</row>
    <row r="237" spans="1:14" ht="12.7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</row>
    <row r="238" spans="1:14" ht="12.7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</row>
    <row r="239" spans="1:14" ht="12.7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</row>
    <row r="240" spans="1:14" ht="12.7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</row>
    <row r="241" spans="1:14" ht="12.7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</row>
    <row r="242" spans="1:14" ht="12.7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</row>
    <row r="243" spans="1:14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</row>
    <row r="244" spans="1:14" ht="12.7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</row>
    <row r="245" spans="1:14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</row>
    <row r="246" spans="1:14" ht="12.7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</row>
    <row r="247" spans="1:14" ht="12.7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</row>
    <row r="248" spans="1:14" ht="12.7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</row>
    <row r="249" spans="1:14" ht="12.7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</row>
    <row r="250" spans="1:14" ht="12.7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</row>
    <row r="251" spans="1:14" ht="12.7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</row>
    <row r="252" spans="1:14" ht="12.7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</row>
    <row r="253" spans="1:14" ht="12.7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</row>
    <row r="254" spans="1:14" ht="12.7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</row>
    <row r="255" spans="1:14" ht="12.7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</row>
    <row r="256" spans="1:14" ht="12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</row>
    <row r="257" spans="1:14" ht="12.7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</row>
    <row r="258" spans="1:14" ht="12.7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</row>
    <row r="259" spans="1:14" ht="12.7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</row>
    <row r="260" spans="1:14" ht="12.7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</row>
    <row r="261" spans="1:14" ht="12.7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</row>
    <row r="262" spans="1:14" ht="12.7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</row>
    <row r="263" spans="1:14" ht="12.7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</row>
    <row r="264" spans="1:14" ht="12.7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</row>
    <row r="265" spans="1:14" ht="12.7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</row>
    <row r="266" spans="1:14" ht="12.7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</row>
    <row r="267" spans="1:14" ht="12.7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</row>
    <row r="268" spans="1:14" ht="12.7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</row>
    <row r="269" spans="1:14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</row>
    <row r="270" spans="1:14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</row>
    <row r="271" spans="1:14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</row>
    <row r="272" spans="1:14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</row>
    <row r="273" spans="1:14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</row>
    <row r="274" spans="1:14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</row>
    <row r="275" spans="1:14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</row>
    <row r="276" spans="1:14" ht="12.7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</row>
    <row r="277" spans="1:14" ht="12.7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</row>
    <row r="278" spans="1:14" ht="12.7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</row>
    <row r="279" spans="1:14" ht="12.7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</row>
    <row r="280" spans="1:14" ht="12.7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</row>
    <row r="281" spans="1:14" ht="12.7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</row>
    <row r="282" spans="1:14" ht="12.7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</row>
    <row r="283" spans="1:14" ht="12.7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</row>
    <row r="284" spans="1:14" ht="12.7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</row>
    <row r="285" spans="1:14" ht="12.7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</row>
    <row r="286" spans="1:14" ht="12.7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</row>
    <row r="287" spans="1:14" ht="12.7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</row>
    <row r="288" spans="1:14" ht="12.7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</row>
    <row r="289" spans="1:14" ht="12.7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</row>
    <row r="290" spans="1:14" ht="12.7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</row>
    <row r="291" spans="1:14" ht="12.7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</row>
    <row r="292" spans="1:14" ht="12.7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</row>
    <row r="293" spans="1:14" ht="12.7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</row>
    <row r="294" spans="1:14" ht="12.7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</row>
    <row r="295" spans="1:14" ht="12.7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</row>
    <row r="296" spans="1:14" ht="12.7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</row>
    <row r="297" spans="1:14" ht="12.7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</row>
    <row r="298" spans="1:14" ht="12.7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</row>
    <row r="299" spans="1:14" ht="12.7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</row>
    <row r="300" spans="1:14" ht="12.7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</row>
    <row r="301" spans="1:14" ht="12.7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</row>
    <row r="302" spans="1:14" ht="12.7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</row>
    <row r="303" spans="1:14" ht="12.7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</row>
    <row r="304" spans="1:14" ht="12.7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</row>
    <row r="305" spans="1:14" ht="12.7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</row>
    <row r="306" spans="1:14" ht="12.7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</row>
    <row r="307" spans="1:14" ht="12.7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</row>
    <row r="308" spans="1:14" ht="12.7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</row>
    <row r="309" spans="1:14" ht="12.7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</row>
    <row r="310" spans="1:14" ht="12.7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</row>
    <row r="311" spans="1:14" ht="12.7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</row>
    <row r="312" spans="1:14" ht="12.7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</row>
    <row r="313" spans="1:14" ht="12.7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</row>
    <row r="314" spans="1:14" ht="12.7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</row>
    <row r="315" spans="1:14" ht="12.7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</row>
    <row r="316" spans="1:14" ht="12.7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</row>
    <row r="317" spans="1:14" ht="12.7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</row>
    <row r="318" spans="1:14" ht="12.7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</row>
    <row r="319" spans="1:14" ht="12.7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</row>
    <row r="320" spans="1:14" ht="12.7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</row>
    <row r="321" spans="1:14" ht="12.7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</row>
    <row r="322" spans="1:14" ht="12.7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</row>
    <row r="323" spans="1:14" ht="12.7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</row>
    <row r="324" spans="1:14" ht="12.7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</row>
    <row r="325" spans="1:14" ht="12.7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</row>
    <row r="326" spans="1:14" ht="12.7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</row>
    <row r="327" spans="1:14" ht="12.7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</row>
    <row r="328" spans="1:14" ht="12.7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</row>
    <row r="329" spans="1:14" ht="12.7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</row>
    <row r="330" spans="1:14" ht="12.7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</row>
    <row r="331" spans="1:14" ht="12.7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</row>
    <row r="332" spans="1:14" ht="12.7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</row>
    <row r="333" spans="1:14" ht="12.7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</row>
    <row r="334" spans="1:14" ht="12.7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</row>
    <row r="335" spans="1:14" ht="12.7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</row>
    <row r="336" spans="1:14" ht="12.7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</row>
    <row r="337" spans="1:14" ht="12.7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</row>
    <row r="338" spans="1:14" ht="12.7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</row>
    <row r="339" spans="1:14" ht="12.7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</row>
    <row r="340" spans="1:14" ht="12.7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</row>
    <row r="341" spans="1:14" ht="12.7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</row>
    <row r="342" spans="1:14" ht="12.7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</row>
    <row r="343" spans="1:14" ht="12.7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</row>
    <row r="344" spans="1:14" ht="12.7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</row>
    <row r="345" spans="1:14" ht="12.7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</row>
    <row r="346" spans="1:14" ht="12.7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</row>
    <row r="347" spans="1:14" ht="12.7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</row>
    <row r="348" spans="1:14" ht="12.7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</row>
    <row r="349" spans="1:14" ht="12.7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</row>
    <row r="350" spans="1:14" ht="12.7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</row>
    <row r="351" spans="1:14" ht="12.7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</row>
    <row r="352" spans="1:14" ht="12.7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</row>
    <row r="353" spans="1:14" ht="12.7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</row>
    <row r="354" spans="1:14" ht="12.7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</row>
    <row r="355" spans="1:14" ht="12.7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</row>
    <row r="356" spans="1:14" ht="12.7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</row>
    <row r="357" spans="1:14" ht="12.7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</row>
    <row r="358" spans="1:14" ht="12.7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</row>
    <row r="359" spans="1:14" ht="12.7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</row>
    <row r="360" spans="1:14" ht="12.7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</row>
    <row r="361" spans="1:14" ht="12.7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</row>
    <row r="362" spans="1:14" ht="12.7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</row>
    <row r="363" spans="1:14" ht="12.7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</row>
    <row r="364" spans="1:14" ht="12.7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</row>
    <row r="365" spans="1:14" ht="12.7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</row>
    <row r="366" spans="1:14" ht="12.7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</row>
    <row r="367" spans="1:14" ht="12.7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</row>
    <row r="368" spans="1:14" ht="12.7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</row>
    <row r="369" spans="1:14" ht="12.7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</row>
    <row r="370" spans="1:14" ht="12.7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</row>
    <row r="371" spans="1:14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</row>
    <row r="372" spans="1:14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</row>
    <row r="373" spans="1:14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</row>
    <row r="374" spans="1:14" ht="12.7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</row>
    <row r="375" spans="1:14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</row>
    <row r="376" spans="1:14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</row>
    <row r="377" spans="1:14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</row>
    <row r="378" spans="1:14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</row>
    <row r="379" spans="1:14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</row>
    <row r="380" spans="1:14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</row>
    <row r="381" spans="1:14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</row>
    <row r="382" spans="1:14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</row>
    <row r="383" spans="1:14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</row>
    <row r="384" spans="1:14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</row>
    <row r="385" spans="1:14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</row>
    <row r="386" spans="1:14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</row>
    <row r="387" spans="1:14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</row>
    <row r="388" spans="1:14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</row>
    <row r="389" spans="1:14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</row>
    <row r="390" spans="1:14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</row>
    <row r="391" spans="1:14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</row>
    <row r="392" spans="1:14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</row>
    <row r="393" spans="1:14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</row>
    <row r="394" spans="1:14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</row>
    <row r="395" spans="1:14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</row>
    <row r="396" spans="1:14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</row>
    <row r="397" spans="1:14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</row>
    <row r="398" spans="1:14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</row>
    <row r="399" spans="1:14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</row>
    <row r="400" spans="1:14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</row>
    <row r="401" spans="1:14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</row>
    <row r="402" spans="1:14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</row>
    <row r="403" spans="1:14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</row>
    <row r="404" spans="1:14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</row>
    <row r="405" spans="1:14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</row>
    <row r="406" spans="1:14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</row>
    <row r="407" spans="1:14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</row>
    <row r="408" spans="1:14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</row>
    <row r="409" spans="1:14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</row>
    <row r="410" spans="1:14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</row>
    <row r="411" spans="1:14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</row>
    <row r="412" spans="1:14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</row>
    <row r="413" spans="1:14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</row>
    <row r="414" spans="1:14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</row>
    <row r="415" spans="1:14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</row>
    <row r="416" spans="1:14" ht="12.7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</row>
    <row r="417" spans="1:14" ht="12.7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</row>
    <row r="418" spans="1:14" ht="12.7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</row>
    <row r="419" spans="1:14" ht="12.7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</row>
    <row r="420" spans="1:14" ht="12.7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</row>
    <row r="421" spans="1:14" ht="12.7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</row>
    <row r="422" spans="1:14" ht="12.7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</row>
    <row r="423" spans="1:14" ht="12.7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</row>
    <row r="424" spans="1:14" ht="12.7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</row>
    <row r="425" spans="1:14" ht="12.7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</row>
    <row r="426" spans="1:14" ht="12.7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</row>
    <row r="427" spans="1:14" ht="12.7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</row>
    <row r="428" spans="1:14" ht="12.7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</row>
    <row r="429" spans="1:14" ht="12.7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5"/>
  <sheetViews>
    <sheetView workbookViewId="0" topLeftCell="A57">
      <selection activeCell="H63" sqref="H63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9.57421875" style="4" customWidth="1"/>
    <col min="8" max="8" width="13.8515625" style="4" customWidth="1"/>
    <col min="9" max="9" width="4.00390625" style="4" customWidth="1"/>
    <col min="10" max="10" width="15.28125" style="4" customWidth="1"/>
    <col min="11" max="11" width="3.140625" style="4" customWidth="1"/>
    <col min="12" max="12" width="5.281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140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FOURTH QUARTER AND FINANCIAL YEAR ENDED 31 DECEMBER 2006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2"/>
      <c r="M8" s="92"/>
      <c r="N8" s="91"/>
    </row>
    <row r="9" spans="1:14" ht="14.25" customHeight="1">
      <c r="A9" s="68" t="s">
        <v>143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1"/>
    </row>
    <row r="10" spans="1:14" ht="14.25" customHeight="1">
      <c r="A10" s="68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2"/>
      <c r="N10" s="91"/>
    </row>
    <row r="11" spans="1:14" ht="14.25" customHeight="1">
      <c r="A11" s="145"/>
      <c r="B11" s="146"/>
      <c r="C11" s="146"/>
      <c r="D11" s="146"/>
      <c r="E11" s="146"/>
      <c r="F11" s="146"/>
      <c r="G11" s="146"/>
      <c r="H11" s="147" t="s">
        <v>50</v>
      </c>
      <c r="I11" s="148"/>
      <c r="J11" s="147" t="s">
        <v>50</v>
      </c>
      <c r="K11" s="146"/>
      <c r="L11" s="92"/>
      <c r="M11" s="92"/>
      <c r="N11" s="91"/>
    </row>
    <row r="12" spans="1:14" ht="14.25" customHeight="1">
      <c r="A12" s="117"/>
      <c r="B12" s="91"/>
      <c r="C12" s="91"/>
      <c r="D12" s="91"/>
      <c r="E12" s="91"/>
      <c r="F12" s="91"/>
      <c r="G12" s="91"/>
      <c r="H12" s="121" t="str">
        <f>'Income Statement'!L15</f>
        <v>31.12.2006</v>
      </c>
      <c r="I12" s="111"/>
      <c r="J12" s="210" t="s">
        <v>101</v>
      </c>
      <c r="K12" s="149"/>
      <c r="L12" s="92"/>
      <c r="M12" s="92"/>
      <c r="N12" s="91"/>
    </row>
    <row r="13" spans="1:14" ht="14.25" customHeight="1">
      <c r="A13" s="117"/>
      <c r="B13" s="91"/>
      <c r="C13" s="91"/>
      <c r="D13" s="91"/>
      <c r="E13" s="91"/>
      <c r="F13" s="91"/>
      <c r="G13" s="91"/>
      <c r="H13" s="121" t="s">
        <v>3</v>
      </c>
      <c r="I13" s="111"/>
      <c r="J13" s="210" t="s">
        <v>100</v>
      </c>
      <c r="K13" s="149"/>
      <c r="L13" s="92"/>
      <c r="M13" s="92"/>
      <c r="N13" s="91"/>
    </row>
    <row r="14" spans="1:14" ht="14.25" customHeight="1">
      <c r="A14" s="150"/>
      <c r="B14" s="151"/>
      <c r="C14" s="151"/>
      <c r="D14" s="151"/>
      <c r="E14" s="151"/>
      <c r="F14" s="151"/>
      <c r="G14" s="151"/>
      <c r="H14" s="152" t="s">
        <v>55</v>
      </c>
      <c r="I14" s="77"/>
      <c r="J14" s="208" t="s">
        <v>98</v>
      </c>
      <c r="K14" s="178" t="s">
        <v>55</v>
      </c>
      <c r="L14" s="92"/>
      <c r="M14" s="92"/>
      <c r="N14" s="91"/>
    </row>
    <row r="15" spans="1:14" ht="6" customHeight="1">
      <c r="A15" s="153"/>
      <c r="B15" s="92"/>
      <c r="C15" s="92"/>
      <c r="D15" s="92"/>
      <c r="E15" s="92"/>
      <c r="F15" s="92"/>
      <c r="G15" s="92"/>
      <c r="H15" s="154"/>
      <c r="I15" s="111"/>
      <c r="J15" s="154"/>
      <c r="K15" s="149"/>
      <c r="L15" s="92"/>
      <c r="M15" s="92"/>
      <c r="N15" s="91"/>
    </row>
    <row r="16" spans="1:14" ht="14.25" customHeight="1">
      <c r="A16" s="155" t="s">
        <v>59</v>
      </c>
      <c r="B16" s="92"/>
      <c r="C16" s="92"/>
      <c r="D16" s="92"/>
      <c r="E16" s="92"/>
      <c r="F16" s="92"/>
      <c r="G16" s="92"/>
      <c r="H16" s="154"/>
      <c r="I16" s="111"/>
      <c r="J16" s="154"/>
      <c r="K16" s="149"/>
      <c r="L16" s="92"/>
      <c r="M16" s="92"/>
      <c r="N16" s="91"/>
    </row>
    <row r="17" spans="1:14" ht="14.25" customHeight="1">
      <c r="A17" s="156" t="s">
        <v>58</v>
      </c>
      <c r="B17" s="91"/>
      <c r="C17" s="91"/>
      <c r="D17" s="91"/>
      <c r="E17" s="91"/>
      <c r="F17" s="91"/>
      <c r="G17" s="91"/>
      <c r="H17" s="80"/>
      <c r="I17" s="80"/>
      <c r="J17" s="80"/>
      <c r="K17" s="157"/>
      <c r="L17" s="92"/>
      <c r="M17" s="92"/>
      <c r="N17" s="91"/>
    </row>
    <row r="18" spans="1:14" ht="14.25" customHeight="1">
      <c r="A18" s="117" t="s">
        <v>6</v>
      </c>
      <c r="B18" s="117"/>
      <c r="C18" s="91"/>
      <c r="D18" s="91"/>
      <c r="E18" s="91"/>
      <c r="F18" s="158"/>
      <c r="G18" s="91"/>
      <c r="H18" s="229">
        <f>'[1]BOD presentation'!$F$8</f>
        <v>646131</v>
      </c>
      <c r="I18" s="229"/>
      <c r="J18" s="229">
        <f>131987+448416</f>
        <v>580403</v>
      </c>
      <c r="K18" s="115"/>
      <c r="L18" s="92"/>
      <c r="M18" s="92"/>
      <c r="N18" s="91"/>
    </row>
    <row r="19" spans="1:14" ht="14.25" customHeight="1">
      <c r="A19" s="117" t="s">
        <v>7</v>
      </c>
      <c r="B19" s="110"/>
      <c r="C19" s="91"/>
      <c r="D19" s="91"/>
      <c r="E19" s="91"/>
      <c r="F19" s="158"/>
      <c r="G19" s="91"/>
      <c r="H19" s="229">
        <f>'[1]BOD presentation'!$F$11</f>
        <v>262500</v>
      </c>
      <c r="I19" s="229"/>
      <c r="J19" s="229">
        <v>262500</v>
      </c>
      <c r="K19" s="115"/>
      <c r="L19" s="92"/>
      <c r="M19" s="92"/>
      <c r="N19" s="91"/>
    </row>
    <row r="20" spans="1:14" ht="14.25" customHeight="1">
      <c r="A20" s="117" t="s">
        <v>88</v>
      </c>
      <c r="B20" s="110"/>
      <c r="C20" s="91"/>
      <c r="D20" s="91"/>
      <c r="E20" s="91"/>
      <c r="F20" s="158"/>
      <c r="G20" s="91"/>
      <c r="H20" s="229">
        <f>'[1]BOD presentation'!$F$13</f>
        <v>17072</v>
      </c>
      <c r="I20" s="229"/>
      <c r="J20" s="229">
        <v>21232</v>
      </c>
      <c r="K20" s="79"/>
      <c r="L20" s="92"/>
      <c r="M20" s="92"/>
      <c r="N20" s="91"/>
    </row>
    <row r="21" spans="1:14" ht="14.25" customHeight="1">
      <c r="A21" s="117" t="s">
        <v>83</v>
      </c>
      <c r="B21" s="110"/>
      <c r="C21" s="91"/>
      <c r="D21" s="91"/>
      <c r="E21" s="91"/>
      <c r="F21" s="158"/>
      <c r="G21" s="91"/>
      <c r="H21" s="229">
        <f>'[1]BOD presentation'!$F$9</f>
        <v>11605</v>
      </c>
      <c r="I21" s="229"/>
      <c r="J21" s="229">
        <v>11578</v>
      </c>
      <c r="K21" s="79"/>
      <c r="L21" s="92"/>
      <c r="M21" s="92"/>
      <c r="N21" s="91"/>
    </row>
    <row r="22" spans="1:14" ht="14.25" customHeight="1">
      <c r="A22" s="159" t="s">
        <v>49</v>
      </c>
      <c r="B22" s="159"/>
      <c r="C22" s="92"/>
      <c r="D22" s="92"/>
      <c r="E22" s="92"/>
      <c r="F22" s="250"/>
      <c r="G22" s="92"/>
      <c r="H22" s="171">
        <f>'[1]BOD presentation'!$F$14</f>
        <v>0</v>
      </c>
      <c r="I22" s="171"/>
      <c r="J22" s="171">
        <v>735</v>
      </c>
      <c r="K22" s="115"/>
      <c r="L22" s="92"/>
      <c r="M22" s="92"/>
      <c r="N22" s="91"/>
    </row>
    <row r="23" spans="1:14" ht="14.25" customHeight="1">
      <c r="A23" s="117"/>
      <c r="B23" s="117"/>
      <c r="C23" s="91"/>
      <c r="D23" s="91"/>
      <c r="E23" s="91"/>
      <c r="F23" s="158"/>
      <c r="G23" s="91"/>
      <c r="H23" s="230">
        <f>SUM(H18:H22)</f>
        <v>937308</v>
      </c>
      <c r="I23" s="174"/>
      <c r="J23" s="230">
        <f>SUM(J18:J22)</f>
        <v>876448</v>
      </c>
      <c r="K23" s="115"/>
      <c r="L23" s="92"/>
      <c r="M23" s="92"/>
      <c r="N23" s="91"/>
    </row>
    <row r="24" spans="1:14" ht="9.75" customHeight="1">
      <c r="A24" s="117"/>
      <c r="B24" s="117"/>
      <c r="C24" s="91"/>
      <c r="D24" s="91"/>
      <c r="E24" s="91"/>
      <c r="F24" s="161"/>
      <c r="G24" s="91"/>
      <c r="H24" s="229"/>
      <c r="I24" s="229"/>
      <c r="J24" s="229"/>
      <c r="K24" s="80"/>
      <c r="L24" s="92"/>
      <c r="M24" s="92"/>
      <c r="N24" s="91"/>
    </row>
    <row r="25" spans="1:14" ht="14.25" customHeight="1">
      <c r="A25" s="156" t="s">
        <v>31</v>
      </c>
      <c r="B25" s="117"/>
      <c r="C25" s="91"/>
      <c r="D25" s="91"/>
      <c r="E25" s="91"/>
      <c r="F25" s="161"/>
      <c r="G25" s="91"/>
      <c r="H25" s="229"/>
      <c r="I25" s="229"/>
      <c r="J25" s="171"/>
      <c r="K25" s="80"/>
      <c r="L25" s="92"/>
      <c r="M25" s="92"/>
      <c r="N25" s="91"/>
    </row>
    <row r="26" spans="1:14" ht="14.25" customHeight="1">
      <c r="A26" s="117" t="s">
        <v>4</v>
      </c>
      <c r="B26" s="91"/>
      <c r="C26" s="91"/>
      <c r="D26" s="91"/>
      <c r="E26" s="91"/>
      <c r="F26" s="162"/>
      <c r="G26" s="91"/>
      <c r="H26" s="171">
        <f>'[1]BOD presentation'!$F$19</f>
        <v>9756</v>
      </c>
      <c r="I26" s="171"/>
      <c r="J26" s="171">
        <v>8616</v>
      </c>
      <c r="K26" s="80"/>
      <c r="L26" s="92"/>
      <c r="M26" s="92"/>
      <c r="N26" s="91"/>
    </row>
    <row r="27" spans="1:14" ht="14.25" customHeight="1">
      <c r="A27" s="117" t="s">
        <v>158</v>
      </c>
      <c r="B27" s="91"/>
      <c r="C27" s="91"/>
      <c r="D27" s="91"/>
      <c r="E27" s="91"/>
      <c r="F27" s="162"/>
      <c r="G27" s="91"/>
      <c r="H27" s="171">
        <f>'[1]BOD presentation'!$F$20</f>
        <v>32756</v>
      </c>
      <c r="I27" s="171"/>
      <c r="J27" s="171">
        <f>19450+4883</f>
        <v>24333</v>
      </c>
      <c r="K27" s="79"/>
      <c r="L27" s="92"/>
      <c r="M27" s="92"/>
      <c r="N27" s="91"/>
    </row>
    <row r="28" spans="1:14" ht="14.25" customHeight="1">
      <c r="A28" s="117" t="s">
        <v>51</v>
      </c>
      <c r="B28" s="91"/>
      <c r="C28" s="91"/>
      <c r="D28" s="91"/>
      <c r="E28" s="91"/>
      <c r="F28" s="162"/>
      <c r="G28" s="91"/>
      <c r="H28" s="171">
        <f>'[1]BOD presentation'!$F$21</f>
        <v>18830</v>
      </c>
      <c r="I28" s="171"/>
      <c r="J28" s="171">
        <v>14109</v>
      </c>
      <c r="K28" s="115"/>
      <c r="L28" s="92"/>
      <c r="M28" s="92"/>
      <c r="N28" s="91"/>
    </row>
    <row r="29" spans="1:14" ht="14.25" customHeight="1">
      <c r="A29" s="117" t="s">
        <v>8</v>
      </c>
      <c r="B29" s="91"/>
      <c r="C29" s="91"/>
      <c r="D29" s="91"/>
      <c r="E29" s="91"/>
      <c r="F29" s="91"/>
      <c r="G29" s="91"/>
      <c r="H29" s="171">
        <f>'[1]BOD presentation'!$F$22</f>
        <v>12141</v>
      </c>
      <c r="I29" s="171"/>
      <c r="J29" s="171">
        <f>5401+9148</f>
        <v>14549</v>
      </c>
      <c r="K29" s="80"/>
      <c r="L29" s="92"/>
      <c r="M29" s="92"/>
      <c r="N29" s="91"/>
    </row>
    <row r="30" spans="1:14" ht="14.25" customHeight="1">
      <c r="A30" s="117"/>
      <c r="B30" s="117"/>
      <c r="C30" s="91"/>
      <c r="D30" s="91"/>
      <c r="E30" s="91"/>
      <c r="F30" s="91"/>
      <c r="G30" s="91"/>
      <c r="H30" s="230">
        <f>SUM(H26:H29)</f>
        <v>73483</v>
      </c>
      <c r="I30" s="87"/>
      <c r="J30" s="230">
        <f>SUM(J26:J29)</f>
        <v>61607</v>
      </c>
      <c r="K30" s="115"/>
      <c r="L30" s="92"/>
      <c r="M30" s="92"/>
      <c r="N30" s="91"/>
    </row>
    <row r="31" spans="1:14" ht="3.75" customHeight="1">
      <c r="A31" s="117"/>
      <c r="B31" s="117"/>
      <c r="C31" s="91"/>
      <c r="D31" s="91"/>
      <c r="E31" s="91"/>
      <c r="F31" s="91"/>
      <c r="G31" s="91"/>
      <c r="H31" s="171"/>
      <c r="I31" s="171"/>
      <c r="J31" s="171"/>
      <c r="K31" s="80"/>
      <c r="L31" s="92"/>
      <c r="M31" s="92"/>
      <c r="N31" s="91"/>
    </row>
    <row r="32" spans="1:14" ht="15" customHeight="1" thickBot="1">
      <c r="A32" s="156" t="s">
        <v>66</v>
      </c>
      <c r="B32" s="117"/>
      <c r="C32" s="91"/>
      <c r="D32" s="91"/>
      <c r="E32" s="91"/>
      <c r="F32" s="91"/>
      <c r="G32" s="91"/>
      <c r="H32" s="231">
        <f>H23+H30</f>
        <v>1010791</v>
      </c>
      <c r="I32" s="87"/>
      <c r="J32" s="231">
        <f>J23+J30</f>
        <v>938055</v>
      </c>
      <c r="K32" s="115"/>
      <c r="L32" s="92"/>
      <c r="M32" s="92"/>
      <c r="N32" s="91"/>
    </row>
    <row r="33" spans="1:14" ht="9.75" customHeight="1">
      <c r="A33" s="156"/>
      <c r="B33" s="117"/>
      <c r="C33" s="91"/>
      <c r="D33" s="91"/>
      <c r="E33" s="91"/>
      <c r="F33" s="91"/>
      <c r="G33" s="91"/>
      <c r="H33" s="171"/>
      <c r="I33" s="171"/>
      <c r="J33" s="171"/>
      <c r="K33" s="80"/>
      <c r="L33" s="92"/>
      <c r="M33" s="92"/>
      <c r="N33" s="91"/>
    </row>
    <row r="34" spans="1:14" ht="15" customHeight="1">
      <c r="A34" s="156" t="s">
        <v>60</v>
      </c>
      <c r="B34" s="117"/>
      <c r="C34" s="91"/>
      <c r="D34" s="91"/>
      <c r="E34" s="91"/>
      <c r="F34" s="91"/>
      <c r="G34" s="91"/>
      <c r="H34" s="171"/>
      <c r="I34" s="171"/>
      <c r="J34" s="171"/>
      <c r="K34" s="80"/>
      <c r="L34" s="92"/>
      <c r="M34" s="92"/>
      <c r="N34" s="91"/>
    </row>
    <row r="35" spans="1:14" ht="15" customHeight="1">
      <c r="A35" s="156" t="s">
        <v>159</v>
      </c>
      <c r="B35" s="117"/>
      <c r="C35" s="91"/>
      <c r="D35" s="91"/>
      <c r="E35" s="91"/>
      <c r="F35" s="91"/>
      <c r="G35" s="91"/>
      <c r="H35" s="171"/>
      <c r="I35" s="171"/>
      <c r="J35" s="171"/>
      <c r="K35" s="80"/>
      <c r="L35" s="92"/>
      <c r="M35" s="92"/>
      <c r="N35" s="91"/>
    </row>
    <row r="36" spans="1:14" ht="15" customHeight="1">
      <c r="A36" s="117" t="s">
        <v>68</v>
      </c>
      <c r="B36" s="91"/>
      <c r="C36" s="91"/>
      <c r="D36" s="91"/>
      <c r="E36" s="91"/>
      <c r="F36" s="91"/>
      <c r="G36" s="91"/>
      <c r="H36" s="229">
        <f>'[1]BOD presentation'!$F$29</f>
        <v>440000</v>
      </c>
      <c r="I36" s="229"/>
      <c r="J36" s="229">
        <v>440000</v>
      </c>
      <c r="K36" s="80"/>
      <c r="L36" s="92"/>
      <c r="M36" s="92"/>
      <c r="N36" s="91"/>
    </row>
    <row r="37" spans="1:14" ht="15" customHeight="1">
      <c r="A37" s="117" t="s">
        <v>5</v>
      </c>
      <c r="B37" s="91"/>
      <c r="C37" s="91"/>
      <c r="D37" s="91"/>
      <c r="E37" s="91"/>
      <c r="F37" s="91"/>
      <c r="G37" s="91"/>
      <c r="H37" s="251">
        <f>'[1]BOD presentation'!$F$30</f>
        <v>231069.4</v>
      </c>
      <c r="I37" s="229"/>
      <c r="J37" s="251">
        <v>217860</v>
      </c>
      <c r="K37" s="115"/>
      <c r="L37" s="92"/>
      <c r="M37" s="92"/>
      <c r="N37" s="91"/>
    </row>
    <row r="38" spans="1:14" ht="15" customHeight="1">
      <c r="A38" s="76" t="s">
        <v>160</v>
      </c>
      <c r="B38" s="117"/>
      <c r="C38" s="91"/>
      <c r="D38" s="91"/>
      <c r="E38" s="91"/>
      <c r="F38" s="91"/>
      <c r="G38" s="91"/>
      <c r="H38" s="171">
        <f>SUM(H36:H37)</f>
        <v>671069.4</v>
      </c>
      <c r="I38" s="171"/>
      <c r="J38" s="171">
        <f>SUM(J36:J37)</f>
        <v>657860</v>
      </c>
      <c r="K38" s="115"/>
      <c r="L38" s="92"/>
      <c r="M38" s="92"/>
      <c r="N38" s="91"/>
    </row>
    <row r="39" spans="1:14" ht="15" customHeight="1">
      <c r="A39" s="76" t="s">
        <v>161</v>
      </c>
      <c r="B39" s="117"/>
      <c r="C39" s="91"/>
      <c r="D39" s="91"/>
      <c r="E39" s="91"/>
      <c r="F39" s="91"/>
      <c r="G39" s="91"/>
      <c r="H39" s="171"/>
      <c r="I39" s="171"/>
      <c r="J39" s="171"/>
      <c r="K39" s="115"/>
      <c r="L39" s="92"/>
      <c r="M39" s="92"/>
      <c r="N39" s="91"/>
    </row>
    <row r="40" spans="1:14" ht="15" customHeight="1">
      <c r="A40" s="117" t="s">
        <v>82</v>
      </c>
      <c r="B40" s="117"/>
      <c r="C40" s="91"/>
      <c r="D40" s="91"/>
      <c r="E40" s="91"/>
      <c r="F40" s="91"/>
      <c r="G40" s="91"/>
      <c r="H40" s="171">
        <f>'[1]BOD presentation'!$F$32</f>
        <v>48450</v>
      </c>
      <c r="I40" s="171"/>
      <c r="J40" s="171">
        <v>43747</v>
      </c>
      <c r="K40" s="115"/>
      <c r="L40" s="92"/>
      <c r="M40" s="92"/>
      <c r="N40" s="91"/>
    </row>
    <row r="41" spans="1:14" ht="15" customHeight="1">
      <c r="A41" s="156" t="s">
        <v>67</v>
      </c>
      <c r="B41" s="117"/>
      <c r="C41" s="91"/>
      <c r="D41" s="91"/>
      <c r="E41" s="91"/>
      <c r="F41" s="91"/>
      <c r="G41" s="91"/>
      <c r="H41" s="230">
        <f>SUM(H38:H40)</f>
        <v>719519.4</v>
      </c>
      <c r="I41" s="87"/>
      <c r="J41" s="230">
        <f>SUM(J38:J40)</f>
        <v>701607</v>
      </c>
      <c r="K41" s="115"/>
      <c r="L41" s="92"/>
      <c r="M41" s="92"/>
      <c r="N41" s="91"/>
    </row>
    <row r="42" spans="1:14" ht="9.75" customHeight="1">
      <c r="A42" s="156"/>
      <c r="B42" s="117"/>
      <c r="C42" s="91"/>
      <c r="D42" s="91"/>
      <c r="E42" s="91"/>
      <c r="F42" s="91"/>
      <c r="G42" s="91"/>
      <c r="H42" s="171"/>
      <c r="I42" s="171"/>
      <c r="J42" s="171"/>
      <c r="K42" s="80"/>
      <c r="L42" s="92"/>
      <c r="M42" s="92"/>
      <c r="N42" s="91"/>
    </row>
    <row r="43" spans="1:14" ht="15" customHeight="1">
      <c r="A43" s="156" t="s">
        <v>89</v>
      </c>
      <c r="B43" s="117"/>
      <c r="C43" s="91"/>
      <c r="D43" s="91"/>
      <c r="E43" s="91"/>
      <c r="F43" s="91"/>
      <c r="G43" s="91"/>
      <c r="H43" s="87">
        <v>0</v>
      </c>
      <c r="I43" s="87"/>
      <c r="J43" s="87">
        <v>2874</v>
      </c>
      <c r="K43" s="179" t="s">
        <v>55</v>
      </c>
      <c r="L43" s="92"/>
      <c r="M43" s="92"/>
      <c r="N43" s="91"/>
    </row>
    <row r="44" spans="1:14" ht="9.75" customHeight="1">
      <c r="A44" s="156"/>
      <c r="B44" s="117"/>
      <c r="C44" s="91"/>
      <c r="D44" s="91"/>
      <c r="E44" s="91"/>
      <c r="F44" s="91"/>
      <c r="G44" s="91"/>
      <c r="H44" s="171"/>
      <c r="I44" s="171"/>
      <c r="J44" s="171"/>
      <c r="K44" s="80"/>
      <c r="L44" s="92"/>
      <c r="M44" s="92"/>
      <c r="N44" s="91"/>
    </row>
    <row r="45" spans="1:14" ht="15" customHeight="1">
      <c r="A45" s="156" t="s">
        <v>61</v>
      </c>
      <c r="B45" s="117"/>
      <c r="C45" s="91"/>
      <c r="D45" s="91"/>
      <c r="E45" s="91"/>
      <c r="F45" s="91"/>
      <c r="G45" s="91"/>
      <c r="H45" s="171"/>
      <c r="I45" s="171"/>
      <c r="J45" s="171"/>
      <c r="K45" s="80"/>
      <c r="L45" s="92"/>
      <c r="M45" s="92"/>
      <c r="N45" s="91"/>
    </row>
    <row r="46" spans="1:14" ht="15" customHeight="1">
      <c r="A46" s="156" t="s">
        <v>62</v>
      </c>
      <c r="B46" s="117"/>
      <c r="C46" s="91"/>
      <c r="D46" s="91"/>
      <c r="E46" s="91"/>
      <c r="F46" s="91"/>
      <c r="G46" s="91"/>
      <c r="H46" s="171"/>
      <c r="I46" s="171"/>
      <c r="J46" s="171"/>
      <c r="K46" s="80"/>
      <c r="L46" s="92"/>
      <c r="M46" s="92"/>
      <c r="N46" s="91"/>
    </row>
    <row r="47" spans="1:14" ht="15" customHeight="1">
      <c r="A47" s="117" t="s">
        <v>90</v>
      </c>
      <c r="B47" s="91"/>
      <c r="C47" s="91"/>
      <c r="D47" s="91"/>
      <c r="E47" s="91"/>
      <c r="F47" s="91"/>
      <c r="G47" s="91"/>
      <c r="H47" s="229">
        <f>'[1]BOD presentation'!$F$39</f>
        <v>94401</v>
      </c>
      <c r="I47" s="229"/>
      <c r="J47" s="229">
        <v>44515</v>
      </c>
      <c r="K47" s="76"/>
      <c r="L47" s="92"/>
      <c r="M47" s="92"/>
      <c r="N47" s="91"/>
    </row>
    <row r="48" spans="1:14" ht="15" customHeight="1">
      <c r="A48" s="117" t="s">
        <v>69</v>
      </c>
      <c r="B48" s="91"/>
      <c r="C48" s="91"/>
      <c r="D48" s="91"/>
      <c r="E48" s="91"/>
      <c r="F48" s="91"/>
      <c r="G48" s="91"/>
      <c r="H48" s="229">
        <f>'[1]BOD presentation'!$F$40</f>
        <v>10453</v>
      </c>
      <c r="I48" s="229"/>
      <c r="J48" s="229">
        <v>9654</v>
      </c>
      <c r="K48" s="160"/>
      <c r="L48" s="92"/>
      <c r="M48" s="92"/>
      <c r="N48" s="91"/>
    </row>
    <row r="49" spans="1:14" ht="15" customHeight="1">
      <c r="A49" s="117" t="s">
        <v>70</v>
      </c>
      <c r="B49" s="91"/>
      <c r="C49" s="91"/>
      <c r="D49" s="91"/>
      <c r="E49" s="91"/>
      <c r="F49" s="91"/>
      <c r="G49" s="91"/>
      <c r="H49" s="229">
        <f>'[1]BOD presentation'!$F$41</f>
        <v>13579</v>
      </c>
      <c r="I49" s="229"/>
      <c r="J49" s="229">
        <v>15441</v>
      </c>
      <c r="K49" s="115"/>
      <c r="L49" s="92"/>
      <c r="M49" s="92"/>
      <c r="N49" s="91"/>
    </row>
    <row r="50" spans="1:14" ht="15" customHeight="1">
      <c r="A50" s="156"/>
      <c r="B50" s="117"/>
      <c r="C50" s="91"/>
      <c r="D50" s="91"/>
      <c r="E50" s="91"/>
      <c r="F50" s="91"/>
      <c r="G50" s="91"/>
      <c r="H50" s="230">
        <f>SUM(H47:H49)</f>
        <v>118433</v>
      </c>
      <c r="I50" s="87"/>
      <c r="J50" s="230">
        <f>SUM(J47:J49)</f>
        <v>69610</v>
      </c>
      <c r="K50" s="115"/>
      <c r="L50" s="92"/>
      <c r="M50" s="92"/>
      <c r="N50" s="91"/>
    </row>
    <row r="51" spans="1:14" ht="10.5" customHeight="1">
      <c r="A51" s="156"/>
      <c r="B51" s="117"/>
      <c r="C51" s="91"/>
      <c r="D51" s="91"/>
      <c r="E51" s="91"/>
      <c r="F51" s="91"/>
      <c r="G51" s="91"/>
      <c r="H51" s="171"/>
      <c r="I51" s="171"/>
      <c r="J51" s="171"/>
      <c r="K51" s="80"/>
      <c r="L51" s="92"/>
      <c r="M51" s="92"/>
      <c r="N51" s="91"/>
    </row>
    <row r="52" spans="1:14" ht="15" customHeight="1">
      <c r="A52" s="156" t="s">
        <v>30</v>
      </c>
      <c r="B52" s="117"/>
      <c r="C52" s="91"/>
      <c r="D52" s="91"/>
      <c r="E52" s="91"/>
      <c r="F52" s="91"/>
      <c r="G52" s="91"/>
      <c r="H52" s="171"/>
      <c r="I52" s="171"/>
      <c r="J52" s="171"/>
      <c r="K52" s="80"/>
      <c r="L52" s="92"/>
      <c r="M52" s="92"/>
      <c r="N52" s="91"/>
    </row>
    <row r="53" spans="1:14" ht="15" customHeight="1">
      <c r="A53" s="117" t="s">
        <v>162</v>
      </c>
      <c r="B53" s="91"/>
      <c r="C53" s="91"/>
      <c r="D53" s="91"/>
      <c r="E53" s="91"/>
      <c r="F53" s="91"/>
      <c r="G53" s="91"/>
      <c r="H53" s="171">
        <f>'[1]BOD presentation'!$F$45</f>
        <v>69931</v>
      </c>
      <c r="I53" s="171"/>
      <c r="J53" s="171">
        <f>17618+4800+29111</f>
        <v>51529</v>
      </c>
      <c r="K53" s="80"/>
      <c r="L53" s="92"/>
      <c r="M53" s="92"/>
      <c r="N53" s="91"/>
    </row>
    <row r="54" spans="1:14" ht="15" customHeight="1">
      <c r="A54" s="117" t="s">
        <v>116</v>
      </c>
      <c r="B54" s="91"/>
      <c r="C54" s="91"/>
      <c r="D54" s="91"/>
      <c r="E54" s="91"/>
      <c r="F54" s="91"/>
      <c r="G54" s="91"/>
      <c r="H54" s="171">
        <f>'[1]BOD presentation'!$F$46</f>
        <v>102088</v>
      </c>
      <c r="I54" s="171"/>
      <c r="J54" s="171">
        <v>111464</v>
      </c>
      <c r="K54" s="80"/>
      <c r="L54" s="92"/>
      <c r="M54" s="92"/>
      <c r="N54" s="91"/>
    </row>
    <row r="55" spans="1:14" ht="15" customHeight="1">
      <c r="A55" s="117" t="s">
        <v>163</v>
      </c>
      <c r="B55" s="91"/>
      <c r="C55" s="91"/>
      <c r="D55" s="91"/>
      <c r="E55" s="91"/>
      <c r="F55" s="91"/>
      <c r="G55" s="91"/>
      <c r="H55" s="171">
        <f>'[1]BOD presentation'!$F$47</f>
        <v>820</v>
      </c>
      <c r="I55" s="171"/>
      <c r="J55" s="171">
        <v>971</v>
      </c>
      <c r="K55" s="115"/>
      <c r="L55" s="92"/>
      <c r="M55" s="92"/>
      <c r="N55" s="91"/>
    </row>
    <row r="56" spans="1:14" ht="15" customHeight="1">
      <c r="A56" s="117" t="s">
        <v>130</v>
      </c>
      <c r="B56" s="91"/>
      <c r="C56" s="91"/>
      <c r="D56" s="91"/>
      <c r="E56" s="91"/>
      <c r="F56" s="91"/>
      <c r="G56" s="91"/>
      <c r="H56" s="171">
        <f>'[1]BOD presentation'!$F$48</f>
        <v>0</v>
      </c>
      <c r="I56" s="171"/>
      <c r="J56" s="171">
        <v>0</v>
      </c>
      <c r="K56" s="115"/>
      <c r="L56" s="92"/>
      <c r="M56" s="92"/>
      <c r="N56" s="91"/>
    </row>
    <row r="57" spans="1:14" ht="15" customHeight="1">
      <c r="A57" s="156"/>
      <c r="B57" s="117"/>
      <c r="C57" s="91"/>
      <c r="D57" s="91"/>
      <c r="E57" s="91"/>
      <c r="F57" s="91"/>
      <c r="G57" s="91"/>
      <c r="H57" s="230">
        <f>SUM(H53:H56)</f>
        <v>172839</v>
      </c>
      <c r="I57" s="87"/>
      <c r="J57" s="230">
        <f>SUM(J53:J55)</f>
        <v>163964</v>
      </c>
      <c r="K57" s="115"/>
      <c r="L57" s="92"/>
      <c r="M57" s="92"/>
      <c r="N57" s="91"/>
    </row>
    <row r="58" spans="1:14" ht="14.25" customHeight="1">
      <c r="A58" s="156" t="s">
        <v>63</v>
      </c>
      <c r="B58" s="117"/>
      <c r="C58" s="91"/>
      <c r="D58" s="91"/>
      <c r="E58" s="91"/>
      <c r="F58" s="91"/>
      <c r="G58" s="91"/>
      <c r="H58" s="230">
        <f>H50+H57</f>
        <v>291272</v>
      </c>
      <c r="I58" s="87"/>
      <c r="J58" s="230">
        <f>J50+J57</f>
        <v>233574</v>
      </c>
      <c r="K58" s="115"/>
      <c r="L58" s="92"/>
      <c r="M58" s="92"/>
      <c r="N58" s="91"/>
    </row>
    <row r="59" spans="1:14" ht="6" customHeight="1">
      <c r="A59" s="117"/>
      <c r="B59" s="91"/>
      <c r="C59" s="91"/>
      <c r="D59" s="91"/>
      <c r="E59" s="91"/>
      <c r="F59" s="91"/>
      <c r="G59" s="91"/>
      <c r="H59" s="87"/>
      <c r="I59" s="87"/>
      <c r="J59" s="87"/>
      <c r="K59" s="80"/>
      <c r="L59" s="92"/>
      <c r="M59" s="92"/>
      <c r="N59" s="91"/>
    </row>
    <row r="60" spans="1:14" ht="14.25" customHeight="1" thickBot="1">
      <c r="A60" s="156" t="s">
        <v>64</v>
      </c>
      <c r="B60" s="91"/>
      <c r="C60" s="91"/>
      <c r="D60" s="91"/>
      <c r="E60" s="91"/>
      <c r="F60" s="91"/>
      <c r="G60" s="91"/>
      <c r="H60" s="231">
        <f>H41+H58</f>
        <v>1010791.4</v>
      </c>
      <c r="I60" s="87"/>
      <c r="J60" s="231">
        <f>J41+J58+J43</f>
        <v>938055</v>
      </c>
      <c r="K60" s="80"/>
      <c r="L60" s="92"/>
      <c r="M60" s="92"/>
      <c r="N60" s="91"/>
    </row>
    <row r="61" spans="1:14" ht="14.25" customHeight="1" hidden="1">
      <c r="A61" s="117"/>
      <c r="B61" s="91"/>
      <c r="C61" s="91"/>
      <c r="D61" s="91"/>
      <c r="E61" s="91"/>
      <c r="F61" s="91"/>
      <c r="G61" s="91"/>
      <c r="H61" s="171"/>
      <c r="I61" s="171"/>
      <c r="J61" s="171"/>
      <c r="K61" s="80"/>
      <c r="L61" s="92"/>
      <c r="M61" s="92"/>
      <c r="N61" s="91"/>
    </row>
    <row r="62" spans="1:14" ht="9" customHeight="1">
      <c r="A62" s="117"/>
      <c r="B62" s="91"/>
      <c r="C62" s="91"/>
      <c r="D62" s="91"/>
      <c r="E62" s="91"/>
      <c r="F62" s="91"/>
      <c r="G62" s="91"/>
      <c r="H62" s="171"/>
      <c r="I62" s="171"/>
      <c r="J62" s="171"/>
      <c r="K62" s="115"/>
      <c r="L62" s="92"/>
      <c r="M62" s="92"/>
      <c r="N62" s="91"/>
    </row>
    <row r="63" spans="1:14" ht="14.25" customHeight="1">
      <c r="A63" s="117" t="s">
        <v>71</v>
      </c>
      <c r="B63" s="117"/>
      <c r="C63" s="91"/>
      <c r="D63" s="91"/>
      <c r="E63" s="91"/>
      <c r="F63" s="91"/>
      <c r="G63" s="91"/>
      <c r="H63" s="249">
        <f>H38/440000</f>
        <v>1.5251577272727272</v>
      </c>
      <c r="I63" s="249"/>
      <c r="J63" s="249">
        <f>J38/440000</f>
        <v>1.4951363636363637</v>
      </c>
      <c r="K63" s="160"/>
      <c r="L63" s="92"/>
      <c r="M63" s="92"/>
      <c r="N63" s="91"/>
    </row>
    <row r="64" spans="1:14" ht="14.25" customHeight="1">
      <c r="A64" s="117" t="s">
        <v>122</v>
      </c>
      <c r="B64" s="117"/>
      <c r="C64" s="91"/>
      <c r="D64" s="91"/>
      <c r="E64" s="91"/>
      <c r="F64" s="91"/>
      <c r="G64" s="91"/>
      <c r="H64" s="171"/>
      <c r="I64" s="171"/>
      <c r="J64" s="171"/>
      <c r="K64" s="160"/>
      <c r="L64" s="92"/>
      <c r="M64" s="92"/>
      <c r="N64" s="91"/>
    </row>
    <row r="65" spans="1:14" ht="9.75" customHeight="1">
      <c r="A65" s="117"/>
      <c r="B65" s="117"/>
      <c r="C65" s="91"/>
      <c r="D65" s="91"/>
      <c r="E65" s="91"/>
      <c r="F65" s="91"/>
      <c r="G65" s="91"/>
      <c r="H65" s="71"/>
      <c r="I65" s="71"/>
      <c r="J65" s="71"/>
      <c r="K65" s="160"/>
      <c r="L65" s="92"/>
      <c r="M65" s="92"/>
      <c r="N65" s="91"/>
    </row>
    <row r="66" spans="1:14" ht="14.25" customHeight="1">
      <c r="A66" s="118" t="s">
        <v>87</v>
      </c>
      <c r="B66" s="217"/>
      <c r="C66" s="217"/>
      <c r="D66" s="91"/>
      <c r="E66" s="91"/>
      <c r="F66" s="91"/>
      <c r="G66" s="91"/>
      <c r="H66" s="80"/>
      <c r="I66" s="80"/>
      <c r="J66" s="80"/>
      <c r="K66" s="80"/>
      <c r="L66" s="92"/>
      <c r="M66" s="92"/>
      <c r="N66" s="91"/>
    </row>
    <row r="67" spans="1:14" ht="14.25" customHeight="1">
      <c r="A67" s="118" t="s">
        <v>171</v>
      </c>
      <c r="B67" s="117"/>
      <c r="C67" s="217"/>
      <c r="D67" s="91"/>
      <c r="E67" s="91"/>
      <c r="F67" s="91"/>
      <c r="G67" s="91"/>
      <c r="H67" s="80"/>
      <c r="I67" s="80"/>
      <c r="J67" s="80"/>
      <c r="K67" s="80"/>
      <c r="L67" s="92"/>
      <c r="M67" s="92"/>
      <c r="N67" s="91"/>
    </row>
    <row r="68" spans="1:14" ht="6" customHeight="1">
      <c r="A68" s="118" t="s">
        <v>55</v>
      </c>
      <c r="B68" s="117"/>
      <c r="C68" s="91"/>
      <c r="D68" s="91"/>
      <c r="E68" s="91"/>
      <c r="F68" s="91"/>
      <c r="G68" s="91"/>
      <c r="H68" s="80"/>
      <c r="I68" s="80"/>
      <c r="J68" s="80"/>
      <c r="K68" s="80"/>
      <c r="L68" s="92"/>
      <c r="M68" s="92"/>
      <c r="N68" s="91"/>
    </row>
    <row r="69" spans="1:14" ht="14.25" customHeight="1">
      <c r="A69" s="118" t="s">
        <v>115</v>
      </c>
      <c r="B69" s="91"/>
      <c r="C69" s="69"/>
      <c r="D69" s="69"/>
      <c r="E69" s="91"/>
      <c r="F69" s="91"/>
      <c r="G69" s="91"/>
      <c r="H69" s="80"/>
      <c r="I69" s="80"/>
      <c r="J69" s="80"/>
      <c r="K69" s="80"/>
      <c r="L69" s="92"/>
      <c r="M69" s="92"/>
      <c r="N69" s="91"/>
    </row>
    <row r="70" spans="1:14" ht="14.25" customHeight="1">
      <c r="A70" s="118" t="s">
        <v>55</v>
      </c>
      <c r="B70" s="91"/>
      <c r="C70" s="69"/>
      <c r="D70" s="69"/>
      <c r="E70" s="91"/>
      <c r="F70" s="91"/>
      <c r="G70" s="91"/>
      <c r="H70" s="80"/>
      <c r="I70" s="80"/>
      <c r="J70" s="80"/>
      <c r="K70" s="80"/>
      <c r="L70" s="92"/>
      <c r="M70" s="92"/>
      <c r="N70" s="91"/>
    </row>
    <row r="71" spans="1:14" ht="14.25" customHeight="1">
      <c r="A71" s="107" t="s">
        <v>144</v>
      </c>
      <c r="B71" s="117"/>
      <c r="C71" s="91"/>
      <c r="D71" s="91"/>
      <c r="E71" s="91"/>
      <c r="F71" s="91"/>
      <c r="G71" s="91"/>
      <c r="H71" s="80"/>
      <c r="I71" s="80"/>
      <c r="J71" s="80"/>
      <c r="K71" s="80"/>
      <c r="L71" s="92"/>
      <c r="M71" s="92"/>
      <c r="N71" s="91"/>
    </row>
    <row r="72" spans="1:12" ht="14.25" customHeight="1">
      <c r="A72" s="107" t="s">
        <v>85</v>
      </c>
      <c r="B72" s="117"/>
      <c r="C72" s="91"/>
      <c r="D72" s="91"/>
      <c r="E72" s="91"/>
      <c r="F72" s="91"/>
      <c r="G72" s="91"/>
      <c r="H72" s="80"/>
      <c r="I72" s="80"/>
      <c r="J72" s="80"/>
      <c r="K72" s="80"/>
      <c r="L72" s="92"/>
    </row>
    <row r="73" spans="1:12" ht="14.25" customHeight="1">
      <c r="A73" s="117"/>
      <c r="B73" s="117"/>
      <c r="C73" s="91"/>
      <c r="D73" s="91"/>
      <c r="E73" s="91"/>
      <c r="F73" s="91"/>
      <c r="G73" s="91"/>
      <c r="H73" s="80"/>
      <c r="I73" s="80"/>
      <c r="J73" s="80"/>
      <c r="K73" s="80"/>
      <c r="L73" s="92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11" ht="14.25" customHeight="1">
      <c r="A78" s="12"/>
      <c r="B78" s="12"/>
      <c r="H78" s="13"/>
      <c r="I78" s="13"/>
      <c r="J78" s="13"/>
      <c r="K78" s="13"/>
    </row>
    <row r="79" spans="1:11" ht="14.25" customHeight="1">
      <c r="A79" s="12"/>
      <c r="B79" s="12"/>
      <c r="H79" s="13"/>
      <c r="I79" s="13"/>
      <c r="J79" s="13"/>
      <c r="K79" s="13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2"/>
      <c r="B118" s="12"/>
    </row>
    <row r="119" spans="1:2" ht="14.25" customHeight="1">
      <c r="A119" s="12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spans="1:2" ht="14.25" customHeight="1">
      <c r="A129" s="11"/>
      <c r="B129" s="12"/>
    </row>
    <row r="130" spans="1:2" ht="14.25" customHeight="1">
      <c r="A130" s="11"/>
      <c r="B130" s="12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>
      <c r="A224" s="11"/>
    </row>
    <row r="225" ht="14.25" customHeight="1">
      <c r="A225" s="11"/>
    </row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</sheetData>
  <printOptions horizontalCentered="1"/>
  <pageMargins left="0.25" right="0.25" top="0.15" bottom="0.15" header="0" footer="0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4"/>
  <sheetViews>
    <sheetView zoomScale="80" zoomScaleNormal="80" workbookViewId="0" topLeftCell="A4">
      <pane xSplit="5" topLeftCell="F1" activePane="topRight" state="frozen"/>
      <selection pane="topLeft" activeCell="A12" sqref="A12"/>
      <selection pane="topRight" activeCell="C7" sqref="C7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14.7109375" style="0" customWidth="1"/>
    <col min="6" max="7" width="10.57421875" style="0" customWidth="1"/>
    <col min="8" max="8" width="11.8515625" style="0" customWidth="1"/>
    <col min="9" max="9" width="3.57421875" style="0" customWidth="1"/>
    <col min="10" max="10" width="10.421875" style="0" customWidth="1"/>
    <col min="11" max="11" width="9.421875" style="0" customWidth="1"/>
    <col min="12" max="14" width="12.28125" style="0" hidden="1" customWidth="1"/>
    <col min="16" max="16" width="14.57421875" style="0" customWidth="1"/>
    <col min="17" max="17" width="16.8515625" style="0" customWidth="1"/>
    <col min="18" max="18" width="9.8515625" style="0" customWidth="1"/>
    <col min="19" max="19" width="11.7109375" style="0" customWidth="1"/>
    <col min="20" max="20" width="9.8515625" style="0" bestFit="1" customWidth="1"/>
  </cols>
  <sheetData>
    <row r="1" spans="1:17" ht="15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>
      <c r="A3" s="2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>
      <c r="A4" s="2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21"/>
      <c r="Q4" s="21"/>
    </row>
    <row r="5" spans="1:17" ht="15">
      <c r="A5" s="2" t="s">
        <v>140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>
      <c r="A6" s="8" t="str">
        <f>'Balance Sheet'!A6</f>
        <v>FOR THE FOURTH QUARTER AND FINANCIAL YEAR ENDED 31 DECEMBER 2006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8.25" customHeight="1">
      <c r="A8" s="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9" ht="1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60"/>
      <c r="S9" s="60"/>
    </row>
    <row r="10" spans="1:19" ht="15" customHeight="1">
      <c r="A10" s="117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64"/>
    </row>
    <row r="11" spans="1:19" ht="15" customHeight="1">
      <c r="A11" s="76" t="s">
        <v>145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</row>
    <row r="12" spans="1:19" ht="15" customHeight="1">
      <c r="A12" s="111" t="s">
        <v>136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163"/>
      <c r="S12" s="163"/>
    </row>
    <row r="13" spans="1:19" ht="15" customHeight="1">
      <c r="A13" s="165"/>
      <c r="B13" s="165"/>
      <c r="C13" s="165"/>
      <c r="D13" s="165"/>
      <c r="E13" s="165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1:19" ht="15">
      <c r="A14" s="194"/>
      <c r="B14" s="193"/>
      <c r="C14" s="193"/>
      <c r="D14" s="193"/>
      <c r="E14" s="180"/>
      <c r="F14" s="193"/>
      <c r="G14" s="193"/>
      <c r="H14" s="195" t="s">
        <v>80</v>
      </c>
      <c r="I14" s="195"/>
      <c r="J14" s="148"/>
      <c r="K14" s="193"/>
      <c r="L14" s="193"/>
      <c r="M14" s="193"/>
      <c r="N14" s="193"/>
      <c r="O14" s="193"/>
      <c r="P14" s="193"/>
      <c r="Q14" s="194"/>
      <c r="R14" s="193"/>
      <c r="S14" s="180"/>
    </row>
    <row r="15" spans="1:19" ht="15">
      <c r="A15" s="196"/>
      <c r="B15" s="164"/>
      <c r="C15" s="164"/>
      <c r="D15" s="164"/>
      <c r="E15" s="181"/>
      <c r="F15" s="164"/>
      <c r="G15" s="166"/>
      <c r="H15" s="166"/>
      <c r="I15" s="166"/>
      <c r="J15" s="166"/>
      <c r="K15" s="166"/>
      <c r="L15" s="166"/>
      <c r="M15" s="166"/>
      <c r="N15" s="166"/>
      <c r="O15" s="166"/>
      <c r="P15" s="154" t="s">
        <v>11</v>
      </c>
      <c r="Q15" s="218" t="s">
        <v>164</v>
      </c>
      <c r="R15" s="164"/>
      <c r="S15" s="181"/>
    </row>
    <row r="16" spans="1:19" ht="15">
      <c r="A16" s="196"/>
      <c r="B16" s="164"/>
      <c r="C16" s="164"/>
      <c r="D16" s="164"/>
      <c r="E16" s="181"/>
      <c r="F16" s="164"/>
      <c r="G16" s="164"/>
      <c r="H16" s="154" t="s">
        <v>35</v>
      </c>
      <c r="I16" s="154"/>
      <c r="J16" s="154"/>
      <c r="K16" s="164"/>
      <c r="L16" s="154" t="s">
        <v>39</v>
      </c>
      <c r="M16" s="154"/>
      <c r="N16" s="154" t="s">
        <v>39</v>
      </c>
      <c r="O16" s="164"/>
      <c r="P16" s="154" t="s">
        <v>168</v>
      </c>
      <c r="Q16" s="218" t="s">
        <v>165</v>
      </c>
      <c r="R16" s="164"/>
      <c r="S16" s="181"/>
    </row>
    <row r="17" spans="1:19" ht="15">
      <c r="A17" s="196"/>
      <c r="B17" s="164"/>
      <c r="C17" s="164"/>
      <c r="D17" s="164"/>
      <c r="E17" s="181"/>
      <c r="F17" s="154" t="s">
        <v>10</v>
      </c>
      <c r="G17" s="154" t="s">
        <v>10</v>
      </c>
      <c r="H17" s="154" t="s">
        <v>36</v>
      </c>
      <c r="I17" s="154"/>
      <c r="J17" s="154" t="s">
        <v>79</v>
      </c>
      <c r="K17" s="154" t="s">
        <v>38</v>
      </c>
      <c r="L17" s="154" t="s">
        <v>40</v>
      </c>
      <c r="M17" s="154" t="s">
        <v>43</v>
      </c>
      <c r="N17" s="154" t="s">
        <v>40</v>
      </c>
      <c r="O17" s="154" t="s">
        <v>42</v>
      </c>
      <c r="P17" s="184" t="s">
        <v>77</v>
      </c>
      <c r="Q17" s="154" t="s">
        <v>166</v>
      </c>
      <c r="R17" s="154" t="s">
        <v>75</v>
      </c>
      <c r="S17" s="184" t="s">
        <v>12</v>
      </c>
    </row>
    <row r="18" spans="1:19" ht="15">
      <c r="A18" s="215" t="s">
        <v>91</v>
      </c>
      <c r="B18" s="164"/>
      <c r="C18" s="164"/>
      <c r="D18" s="164"/>
      <c r="E18" s="181"/>
      <c r="F18" s="152" t="s">
        <v>34</v>
      </c>
      <c r="G18" s="152" t="s">
        <v>33</v>
      </c>
      <c r="H18" s="152" t="s">
        <v>37</v>
      </c>
      <c r="I18" s="152"/>
      <c r="J18" s="152" t="s">
        <v>37</v>
      </c>
      <c r="K18" s="152" t="s">
        <v>37</v>
      </c>
      <c r="L18" s="152" t="s">
        <v>41</v>
      </c>
      <c r="M18" s="152" t="s">
        <v>44</v>
      </c>
      <c r="N18" s="152" t="s">
        <v>41</v>
      </c>
      <c r="O18" s="152" t="s">
        <v>22</v>
      </c>
      <c r="P18" s="187" t="s">
        <v>92</v>
      </c>
      <c r="Q18" s="219" t="s">
        <v>167</v>
      </c>
      <c r="R18" s="154" t="s">
        <v>81</v>
      </c>
      <c r="S18" s="184" t="s">
        <v>76</v>
      </c>
    </row>
    <row r="19" spans="1:19" ht="15">
      <c r="A19" s="198"/>
      <c r="B19" s="165"/>
      <c r="C19" s="165"/>
      <c r="D19" s="165"/>
      <c r="E19" s="199"/>
      <c r="F19" s="165"/>
      <c r="G19" s="77" t="s">
        <v>32</v>
      </c>
      <c r="H19" s="252"/>
      <c r="I19" s="252"/>
      <c r="J19" s="192"/>
      <c r="K19" s="253" t="s">
        <v>174</v>
      </c>
      <c r="L19" s="192"/>
      <c r="M19" s="192"/>
      <c r="N19" s="192"/>
      <c r="O19" s="252"/>
      <c r="P19" s="165"/>
      <c r="Q19" s="197"/>
      <c r="R19" s="165"/>
      <c r="S19" s="182"/>
    </row>
    <row r="20" spans="1:19" ht="15">
      <c r="A20" s="200"/>
      <c r="B20" s="164"/>
      <c r="C20" s="164"/>
      <c r="D20" s="164"/>
      <c r="E20" s="18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81"/>
      <c r="Q20" s="163"/>
      <c r="R20" s="163"/>
      <c r="S20" s="181"/>
    </row>
    <row r="21" spans="1:19" ht="15">
      <c r="A21" s="201" t="s">
        <v>102</v>
      </c>
      <c r="B21" s="164"/>
      <c r="C21" s="164"/>
      <c r="D21" s="164"/>
      <c r="E21" s="18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81"/>
      <c r="Q21" s="163"/>
      <c r="R21" s="163"/>
      <c r="S21" s="181"/>
    </row>
    <row r="22" spans="1:19" ht="15">
      <c r="A22" s="196" t="s">
        <v>55</v>
      </c>
      <c r="B22" s="164" t="s">
        <v>74</v>
      </c>
      <c r="C22" s="164"/>
      <c r="D22" s="164"/>
      <c r="E22" s="183"/>
      <c r="F22" s="168">
        <v>440000</v>
      </c>
      <c r="G22" s="168">
        <v>104501</v>
      </c>
      <c r="H22" s="168">
        <v>414854</v>
      </c>
      <c r="I22" s="168"/>
      <c r="J22" s="168">
        <v>0</v>
      </c>
      <c r="K22" s="168">
        <v>-65859</v>
      </c>
      <c r="L22" s="168">
        <v>0</v>
      </c>
      <c r="M22" s="168">
        <v>0</v>
      </c>
      <c r="N22" s="168">
        <v>0</v>
      </c>
      <c r="O22" s="168">
        <v>7512</v>
      </c>
      <c r="P22" s="188">
        <v>212197</v>
      </c>
      <c r="Q22" s="168">
        <f>SUM(F22:P22)</f>
        <v>1113205</v>
      </c>
      <c r="R22" s="169">
        <v>68120</v>
      </c>
      <c r="S22" s="188">
        <f>SUM(Q22:R22)</f>
        <v>1181325</v>
      </c>
    </row>
    <row r="23" spans="1:19" ht="7.5" customHeight="1">
      <c r="A23" s="196"/>
      <c r="B23" s="164"/>
      <c r="C23" s="164"/>
      <c r="D23" s="164"/>
      <c r="E23" s="183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88"/>
      <c r="Q23" s="168"/>
      <c r="R23" s="169"/>
      <c r="S23" s="188"/>
    </row>
    <row r="24" spans="1:19" ht="15.75" customHeight="1">
      <c r="A24" s="196"/>
      <c r="B24" s="222" t="s">
        <v>103</v>
      </c>
      <c r="C24" s="164"/>
      <c r="D24" s="164"/>
      <c r="E24" s="183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88"/>
      <c r="Q24" s="168"/>
      <c r="R24" s="169"/>
      <c r="S24" s="188"/>
    </row>
    <row r="25" spans="1:19" ht="15">
      <c r="A25" s="202" t="s">
        <v>73</v>
      </c>
      <c r="B25" s="164" t="s">
        <v>109</v>
      </c>
      <c r="C25" s="164"/>
      <c r="D25" s="164"/>
      <c r="E25" s="183"/>
      <c r="F25" s="168">
        <v>0</v>
      </c>
      <c r="G25" s="168">
        <v>0</v>
      </c>
      <c r="H25" s="168">
        <v>-414854</v>
      </c>
      <c r="I25" s="168"/>
      <c r="J25" s="168">
        <f>200000+5869</f>
        <v>205869</v>
      </c>
      <c r="K25" s="168">
        <v>0</v>
      </c>
      <c r="L25" s="168"/>
      <c r="M25" s="168"/>
      <c r="N25" s="168"/>
      <c r="O25" s="168">
        <v>0</v>
      </c>
      <c r="P25" s="188">
        <v>-290606</v>
      </c>
      <c r="Q25" s="168">
        <f>SUM(F25:P25)</f>
        <v>-499591</v>
      </c>
      <c r="R25" s="169">
        <v>-21091</v>
      </c>
      <c r="S25" s="188">
        <f>SUM(Q25:R25)</f>
        <v>-520682</v>
      </c>
    </row>
    <row r="26" spans="1:19" ht="15">
      <c r="A26" s="203" t="s">
        <v>55</v>
      </c>
      <c r="B26" s="164"/>
      <c r="C26" s="164" t="s">
        <v>110</v>
      </c>
      <c r="D26" s="164"/>
      <c r="E26" s="183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88" t="s">
        <v>55</v>
      </c>
      <c r="Q26" s="168" t="s">
        <v>55</v>
      </c>
      <c r="R26" s="169" t="s">
        <v>55</v>
      </c>
      <c r="S26" s="188" t="s">
        <v>55</v>
      </c>
    </row>
    <row r="27" spans="1:19" ht="9" customHeight="1">
      <c r="A27" s="203"/>
      <c r="B27" s="164"/>
      <c r="C27" s="164"/>
      <c r="D27" s="164"/>
      <c r="E27" s="183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88" t="s">
        <v>55</v>
      </c>
      <c r="Q27" s="168" t="s">
        <v>55</v>
      </c>
      <c r="R27" s="169" t="s">
        <v>55</v>
      </c>
      <c r="S27" s="188" t="s">
        <v>55</v>
      </c>
    </row>
    <row r="28" spans="1:19" ht="15">
      <c r="A28" s="203" t="s">
        <v>73</v>
      </c>
      <c r="B28" s="164" t="s">
        <v>111</v>
      </c>
      <c r="C28" s="164"/>
      <c r="D28" s="164"/>
      <c r="E28" s="183"/>
      <c r="F28" s="168">
        <v>0</v>
      </c>
      <c r="G28" s="168">
        <v>0</v>
      </c>
      <c r="H28" s="168">
        <v>0</v>
      </c>
      <c r="I28" s="168"/>
      <c r="J28" s="168">
        <v>0</v>
      </c>
      <c r="K28" s="168">
        <v>0</v>
      </c>
      <c r="L28" s="168"/>
      <c r="M28" s="168"/>
      <c r="N28" s="168"/>
      <c r="O28" s="168">
        <v>0</v>
      </c>
      <c r="P28" s="188">
        <v>44888</v>
      </c>
      <c r="Q28" s="168">
        <f>SUM(F28:P28)</f>
        <v>44888</v>
      </c>
      <c r="R28" s="168">
        <v>0</v>
      </c>
      <c r="S28" s="188">
        <f>SUM(Q28:R28)</f>
        <v>44888</v>
      </c>
    </row>
    <row r="29" spans="1:19" ht="15">
      <c r="A29" s="203"/>
      <c r="B29" s="164"/>
      <c r="C29" s="164" t="s">
        <v>112</v>
      </c>
      <c r="D29" s="164"/>
      <c r="E29" s="183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88"/>
      <c r="Q29" s="168"/>
      <c r="R29" s="169"/>
      <c r="S29" s="188"/>
    </row>
    <row r="30" spans="1:19" ht="15">
      <c r="A30" s="203"/>
      <c r="B30" s="164"/>
      <c r="C30" s="164"/>
      <c r="D30" s="164"/>
      <c r="E30" s="183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88"/>
      <c r="Q30" s="168"/>
      <c r="R30" s="169"/>
      <c r="S30" s="188"/>
    </row>
    <row r="31" spans="1:20" ht="15">
      <c r="A31" s="201" t="s">
        <v>73</v>
      </c>
      <c r="B31" s="164" t="s">
        <v>172</v>
      </c>
      <c r="C31" s="164"/>
      <c r="D31" s="164"/>
      <c r="E31" s="183"/>
      <c r="F31" s="168">
        <v>0</v>
      </c>
      <c r="G31" s="168">
        <v>0</v>
      </c>
      <c r="H31" s="168">
        <v>0</v>
      </c>
      <c r="I31" s="168"/>
      <c r="J31" s="168">
        <v>0</v>
      </c>
      <c r="K31" s="168">
        <v>0</v>
      </c>
      <c r="L31" s="168"/>
      <c r="M31" s="168"/>
      <c r="N31" s="168"/>
      <c r="O31" s="168">
        <v>0</v>
      </c>
      <c r="P31" s="188">
        <v>-14208</v>
      </c>
      <c r="Q31" s="168">
        <f>SUM(F31:P31)</f>
        <v>-14208</v>
      </c>
      <c r="R31" s="169">
        <v>-4736</v>
      </c>
      <c r="S31" s="188">
        <f>SUM(Q31:R31)</f>
        <v>-18944</v>
      </c>
      <c r="T31" s="163"/>
    </row>
    <row r="32" spans="1:20" ht="15">
      <c r="A32" s="201"/>
      <c r="B32" s="164"/>
      <c r="C32" s="164" t="s">
        <v>178</v>
      </c>
      <c r="D32" s="164"/>
      <c r="E32" s="183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88"/>
      <c r="Q32" s="168"/>
      <c r="R32" s="169"/>
      <c r="S32" s="188"/>
      <c r="T32" s="163"/>
    </row>
    <row r="33" spans="1:20" ht="9.75" customHeight="1">
      <c r="A33" s="203"/>
      <c r="B33" s="164"/>
      <c r="C33" s="164"/>
      <c r="D33" s="164"/>
      <c r="E33" s="183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89"/>
      <c r="Q33" s="170"/>
      <c r="R33" s="170"/>
      <c r="S33" s="189"/>
      <c r="T33" s="163"/>
    </row>
    <row r="34" spans="1:20" ht="15">
      <c r="A34" s="201" t="s">
        <v>104</v>
      </c>
      <c r="B34" s="164"/>
      <c r="C34" s="164"/>
      <c r="D34" s="164"/>
      <c r="E34" s="183"/>
      <c r="F34" s="168">
        <f>SUM(F22:F33)</f>
        <v>440000</v>
      </c>
      <c r="G34" s="168">
        <f>SUM(G22:G33)</f>
        <v>104501</v>
      </c>
      <c r="H34" s="168">
        <f>SUM(H22:H33)</f>
        <v>0</v>
      </c>
      <c r="I34" s="168"/>
      <c r="J34" s="168">
        <f aca="true" t="shared" si="0" ref="J34:S34">SUM(J22:J33)</f>
        <v>205869</v>
      </c>
      <c r="K34" s="168">
        <f t="shared" si="0"/>
        <v>-65859</v>
      </c>
      <c r="L34" s="168">
        <f t="shared" si="0"/>
        <v>0</v>
      </c>
      <c r="M34" s="168">
        <f t="shared" si="0"/>
        <v>0</v>
      </c>
      <c r="N34" s="168">
        <f t="shared" si="0"/>
        <v>0</v>
      </c>
      <c r="O34" s="168">
        <f t="shared" si="0"/>
        <v>7512</v>
      </c>
      <c r="P34" s="188">
        <f t="shared" si="0"/>
        <v>-47729</v>
      </c>
      <c r="Q34" s="168">
        <f t="shared" si="0"/>
        <v>644294</v>
      </c>
      <c r="R34" s="168">
        <f t="shared" si="0"/>
        <v>42293</v>
      </c>
      <c r="S34" s="188">
        <f t="shared" si="0"/>
        <v>686587</v>
      </c>
      <c r="T34" s="163"/>
    </row>
    <row r="35" spans="1:20" ht="15">
      <c r="A35" s="201"/>
      <c r="B35" s="164"/>
      <c r="C35" s="164"/>
      <c r="D35" s="164"/>
      <c r="E35" s="183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88"/>
      <c r="Q35" s="168"/>
      <c r="R35" s="169"/>
      <c r="S35" s="188" t="s">
        <v>55</v>
      </c>
      <c r="T35" s="163"/>
    </row>
    <row r="36" spans="1:20" ht="15">
      <c r="A36" s="196" t="s">
        <v>149</v>
      </c>
      <c r="B36" s="92"/>
      <c r="C36" s="111"/>
      <c r="D36" s="111"/>
      <c r="E36" s="184"/>
      <c r="F36" s="171">
        <v>0</v>
      </c>
      <c r="G36" s="171">
        <v>0</v>
      </c>
      <c r="H36" s="171">
        <v>0</v>
      </c>
      <c r="I36" s="171"/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90">
        <v>37326</v>
      </c>
      <c r="Q36" s="171">
        <f>SUM(F36:P36)</f>
        <v>37326</v>
      </c>
      <c r="R36" s="169">
        <v>1934</v>
      </c>
      <c r="S36" s="188">
        <f>SUM(Q36:R36)</f>
        <v>39260</v>
      </c>
      <c r="T36" s="163"/>
    </row>
    <row r="37" spans="1:20" ht="15">
      <c r="A37" s="196"/>
      <c r="B37" s="92"/>
      <c r="C37" s="111"/>
      <c r="D37" s="111"/>
      <c r="E37" s="184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90"/>
      <c r="Q37" s="171"/>
      <c r="R37" s="169"/>
      <c r="S37" s="188"/>
      <c r="T37" s="163"/>
    </row>
    <row r="38" spans="1:20" ht="15">
      <c r="A38" s="196" t="s">
        <v>127</v>
      </c>
      <c r="B38" s="92"/>
      <c r="C38" s="111"/>
      <c r="D38" s="111"/>
      <c r="E38" s="184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90"/>
      <c r="Q38" s="171"/>
      <c r="R38" s="169"/>
      <c r="S38" s="188"/>
      <c r="T38" s="163"/>
    </row>
    <row r="39" spans="1:20" ht="15">
      <c r="A39" s="196" t="s">
        <v>117</v>
      </c>
      <c r="B39" s="92" t="s">
        <v>118</v>
      </c>
      <c r="C39" s="111"/>
      <c r="D39" s="111"/>
      <c r="E39" s="184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90"/>
      <c r="Q39" s="171"/>
      <c r="R39" s="169"/>
      <c r="S39" s="188"/>
      <c r="T39" s="163"/>
    </row>
    <row r="40" spans="1:20" ht="15">
      <c r="A40" s="200"/>
      <c r="B40" s="164" t="s">
        <v>120</v>
      </c>
      <c r="C40" s="164"/>
      <c r="D40" s="164"/>
      <c r="E40" s="183"/>
      <c r="F40" s="169">
        <v>0</v>
      </c>
      <c r="G40" s="169">
        <v>0</v>
      </c>
      <c r="H40" s="169">
        <v>0</v>
      </c>
      <c r="I40" s="169"/>
      <c r="J40" s="169">
        <v>0</v>
      </c>
      <c r="K40" s="169">
        <v>0</v>
      </c>
      <c r="L40" s="169"/>
      <c r="M40" s="169"/>
      <c r="N40" s="169"/>
      <c r="O40" s="169">
        <v>0</v>
      </c>
      <c r="P40" s="188">
        <v>-14256</v>
      </c>
      <c r="Q40" s="169">
        <f>SUM(F40:P40)</f>
        <v>-14256</v>
      </c>
      <c r="R40" s="169">
        <v>0</v>
      </c>
      <c r="S40" s="188">
        <f>SUM(Q40:R40)</f>
        <v>-14256</v>
      </c>
      <c r="T40" s="163"/>
    </row>
    <row r="41" spans="1:20" ht="15">
      <c r="A41" s="200"/>
      <c r="B41" s="164"/>
      <c r="C41" s="164"/>
      <c r="D41" s="164"/>
      <c r="E41" s="183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88"/>
      <c r="Q41" s="169"/>
      <c r="R41" s="169"/>
      <c r="S41" s="188"/>
      <c r="T41" s="163"/>
    </row>
    <row r="42" spans="1:20" ht="15">
      <c r="A42" s="200" t="s">
        <v>117</v>
      </c>
      <c r="B42" s="164" t="s">
        <v>128</v>
      </c>
      <c r="C42" s="164"/>
      <c r="D42" s="164"/>
      <c r="E42" s="183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88"/>
      <c r="Q42" s="169"/>
      <c r="R42" s="169"/>
      <c r="S42" s="188"/>
      <c r="T42" s="163"/>
    </row>
    <row r="43" spans="1:20" ht="15">
      <c r="A43" s="200"/>
      <c r="B43" s="164" t="s">
        <v>129</v>
      </c>
      <c r="C43" s="164"/>
      <c r="D43" s="164"/>
      <c r="E43" s="183"/>
      <c r="F43" s="169">
        <v>0</v>
      </c>
      <c r="G43" s="169">
        <v>0</v>
      </c>
      <c r="H43" s="169">
        <v>0</v>
      </c>
      <c r="I43" s="169"/>
      <c r="J43" s="169">
        <v>0</v>
      </c>
      <c r="K43" s="169">
        <v>0</v>
      </c>
      <c r="L43" s="169"/>
      <c r="M43" s="169"/>
      <c r="N43" s="169"/>
      <c r="O43" s="169">
        <v>0</v>
      </c>
      <c r="P43" s="188">
        <v>-9504</v>
      </c>
      <c r="Q43" s="169">
        <f>SUM(F43:P43)</f>
        <v>-9504</v>
      </c>
      <c r="R43" s="169">
        <v>0</v>
      </c>
      <c r="S43" s="188">
        <f>SUM(Q43:R43)</f>
        <v>-9504</v>
      </c>
      <c r="T43" s="163"/>
    </row>
    <row r="44" spans="1:20" ht="15">
      <c r="A44" s="200"/>
      <c r="B44" s="164"/>
      <c r="C44" s="164"/>
      <c r="D44" s="164"/>
      <c r="E44" s="183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88"/>
      <c r="Q44" s="169"/>
      <c r="R44" s="169"/>
      <c r="S44" s="188"/>
      <c r="T44" s="163"/>
    </row>
    <row r="45" spans="1:20" ht="15">
      <c r="A45" s="200" t="s">
        <v>173</v>
      </c>
      <c r="B45" s="164"/>
      <c r="C45" s="164"/>
      <c r="D45" s="164"/>
      <c r="E45" s="183"/>
      <c r="F45" s="169">
        <v>0</v>
      </c>
      <c r="G45" s="169">
        <v>0</v>
      </c>
      <c r="H45" s="169">
        <v>0</v>
      </c>
      <c r="I45" s="169"/>
      <c r="J45" s="169">
        <v>0</v>
      </c>
      <c r="K45" s="169">
        <v>0</v>
      </c>
      <c r="L45" s="169"/>
      <c r="M45" s="169"/>
      <c r="N45" s="169"/>
      <c r="O45" s="169">
        <v>0</v>
      </c>
      <c r="P45" s="188">
        <v>0</v>
      </c>
      <c r="Q45" s="169">
        <f>SUM(F45:P45)</f>
        <v>0</v>
      </c>
      <c r="R45" s="169">
        <v>-480</v>
      </c>
      <c r="S45" s="188">
        <f>SUM(Q45:R45)</f>
        <v>-480</v>
      </c>
      <c r="T45" s="163"/>
    </row>
    <row r="46" spans="1:20" ht="15">
      <c r="A46" s="200"/>
      <c r="B46" s="164"/>
      <c r="C46" s="164"/>
      <c r="D46" s="164"/>
      <c r="E46" s="18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81"/>
      <c r="Q46" s="163"/>
      <c r="R46" s="169"/>
      <c r="S46" s="181"/>
      <c r="T46" s="163"/>
    </row>
    <row r="47" spans="1:20" ht="15.75" thickBot="1">
      <c r="A47" s="223" t="s">
        <v>137</v>
      </c>
      <c r="B47" s="224"/>
      <c r="C47" s="220"/>
      <c r="D47" s="220"/>
      <c r="E47" s="221"/>
      <c r="F47" s="172">
        <f>SUM(F34:F46)</f>
        <v>440000</v>
      </c>
      <c r="G47" s="172">
        <f>SUM(G34:G46)</f>
        <v>104501</v>
      </c>
      <c r="H47" s="172">
        <f>SUM(H34:H46)</f>
        <v>0</v>
      </c>
      <c r="I47" s="172"/>
      <c r="J47" s="172">
        <f aca="true" t="shared" si="1" ref="J47:S47">SUM(J34:J46)</f>
        <v>205869</v>
      </c>
      <c r="K47" s="172">
        <f t="shared" si="1"/>
        <v>-65859</v>
      </c>
      <c r="L47" s="172">
        <f t="shared" si="1"/>
        <v>0</v>
      </c>
      <c r="M47" s="172">
        <f t="shared" si="1"/>
        <v>0</v>
      </c>
      <c r="N47" s="172">
        <f t="shared" si="1"/>
        <v>0</v>
      </c>
      <c r="O47" s="172">
        <f t="shared" si="1"/>
        <v>7512</v>
      </c>
      <c r="P47" s="191">
        <f t="shared" si="1"/>
        <v>-34163</v>
      </c>
      <c r="Q47" s="172">
        <f t="shared" si="1"/>
        <v>657860</v>
      </c>
      <c r="R47" s="172">
        <f t="shared" si="1"/>
        <v>43747</v>
      </c>
      <c r="S47" s="191">
        <f t="shared" si="1"/>
        <v>701607</v>
      </c>
      <c r="T47" s="163"/>
    </row>
    <row r="48" spans="1:20" ht="15">
      <c r="A48" s="200"/>
      <c r="B48" s="164"/>
      <c r="C48" s="164"/>
      <c r="D48" s="164"/>
      <c r="E48" s="18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81"/>
      <c r="Q48" s="163"/>
      <c r="R48" s="169"/>
      <c r="S48" s="181"/>
      <c r="T48" s="163"/>
    </row>
    <row r="49" spans="1:20" s="10" customFormat="1" ht="19.5" customHeight="1">
      <c r="A49" s="203"/>
      <c r="B49" s="111"/>
      <c r="C49" s="111"/>
      <c r="D49" s="111"/>
      <c r="E49" s="185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90"/>
      <c r="Q49" s="171"/>
      <c r="R49" s="174"/>
      <c r="S49" s="185"/>
      <c r="T49" s="76"/>
    </row>
    <row r="50" spans="1:20" ht="15">
      <c r="A50" s="201" t="s">
        <v>105</v>
      </c>
      <c r="B50" s="164"/>
      <c r="C50" s="164"/>
      <c r="D50" s="164"/>
      <c r="E50" s="18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81"/>
      <c r="Q50" s="163"/>
      <c r="R50" s="169"/>
      <c r="S50" s="181"/>
      <c r="T50" s="163"/>
    </row>
    <row r="51" spans="1:20" ht="15">
      <c r="A51" s="196" t="s">
        <v>55</v>
      </c>
      <c r="B51" s="164" t="s">
        <v>74</v>
      </c>
      <c r="C51" s="164"/>
      <c r="D51" s="164"/>
      <c r="E51" s="183"/>
      <c r="F51" s="168">
        <v>440000</v>
      </c>
      <c r="G51" s="168">
        <v>104501</v>
      </c>
      <c r="H51" s="168">
        <v>414854</v>
      </c>
      <c r="I51" s="168"/>
      <c r="J51" s="168">
        <v>0</v>
      </c>
      <c r="K51" s="168">
        <v>-65859</v>
      </c>
      <c r="L51" s="168">
        <f>L47</f>
        <v>0</v>
      </c>
      <c r="M51" s="168">
        <f>M47</f>
        <v>0</v>
      </c>
      <c r="N51" s="168">
        <f>N47</f>
        <v>0</v>
      </c>
      <c r="O51" s="168">
        <v>7512</v>
      </c>
      <c r="P51" s="188">
        <v>238141</v>
      </c>
      <c r="Q51" s="168">
        <f>SUM(F51:P51)</f>
        <v>1139149</v>
      </c>
      <c r="R51" s="169">
        <v>70564</v>
      </c>
      <c r="S51" s="188">
        <f>SUM(Q51:R51)</f>
        <v>1209713</v>
      </c>
      <c r="T51" s="163"/>
    </row>
    <row r="52" spans="1:20" ht="6.75" customHeight="1">
      <c r="A52" s="196"/>
      <c r="B52" s="164"/>
      <c r="C52" s="164"/>
      <c r="D52" s="164"/>
      <c r="E52" s="183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88"/>
      <c r="Q52" s="168"/>
      <c r="R52" s="169"/>
      <c r="S52" s="188"/>
      <c r="T52" s="163"/>
    </row>
    <row r="53" spans="1:20" ht="18" customHeight="1">
      <c r="A53" s="196"/>
      <c r="B53" s="222" t="s">
        <v>103</v>
      </c>
      <c r="C53" s="164"/>
      <c r="D53" s="164"/>
      <c r="E53" s="183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88"/>
      <c r="Q53" s="168"/>
      <c r="R53" s="169"/>
      <c r="S53" s="188"/>
      <c r="T53" s="163"/>
    </row>
    <row r="54" spans="1:20" ht="15">
      <c r="A54" s="202" t="s">
        <v>73</v>
      </c>
      <c r="B54" s="164" t="s">
        <v>109</v>
      </c>
      <c r="C54" s="164"/>
      <c r="D54" s="164"/>
      <c r="E54" s="183"/>
      <c r="F54" s="168">
        <v>0</v>
      </c>
      <c r="G54" s="168">
        <v>0</v>
      </c>
      <c r="H54" s="168">
        <v>-414854</v>
      </c>
      <c r="I54" s="168"/>
      <c r="J54" s="168">
        <f>200000+5869</f>
        <v>205869</v>
      </c>
      <c r="K54" s="168">
        <v>0</v>
      </c>
      <c r="L54" s="168"/>
      <c r="M54" s="168"/>
      <c r="N54" s="168"/>
      <c r="O54" s="168">
        <v>0</v>
      </c>
      <c r="P54" s="188">
        <v>-302984</v>
      </c>
      <c r="Q54" s="168">
        <f>SUM(F54:P54)</f>
        <v>-511969</v>
      </c>
      <c r="R54" s="169">
        <v>-22081</v>
      </c>
      <c r="S54" s="188">
        <f>SUM(Q54:R54)</f>
        <v>-534050</v>
      </c>
      <c r="T54" s="163"/>
    </row>
    <row r="55" spans="1:20" ht="15">
      <c r="A55" s="203" t="s">
        <v>55</v>
      </c>
      <c r="B55" s="164"/>
      <c r="C55" s="164" t="s">
        <v>110</v>
      </c>
      <c r="D55" s="164"/>
      <c r="E55" s="183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88"/>
      <c r="Q55" s="168" t="s">
        <v>55</v>
      </c>
      <c r="R55" s="169"/>
      <c r="S55" s="188" t="s">
        <v>55</v>
      </c>
      <c r="T55" s="163"/>
    </row>
    <row r="56" spans="1:28" ht="6.75" customHeight="1">
      <c r="A56" s="203"/>
      <c r="B56" s="164"/>
      <c r="C56" s="164"/>
      <c r="D56" s="164"/>
      <c r="E56" s="183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88"/>
      <c r="Q56" s="168" t="s">
        <v>55</v>
      </c>
      <c r="R56" s="169"/>
      <c r="S56" s="188" t="s">
        <v>55</v>
      </c>
      <c r="T56" s="164"/>
      <c r="U56" s="60"/>
      <c r="V56" s="60"/>
      <c r="W56" s="60"/>
      <c r="X56" s="60"/>
      <c r="Y56" s="60"/>
      <c r="Z56" s="60"/>
      <c r="AA56" s="60"/>
      <c r="AB56" s="60"/>
    </row>
    <row r="57" spans="1:28" ht="15">
      <c r="A57" s="203" t="s">
        <v>73</v>
      </c>
      <c r="B57" s="164" t="s">
        <v>111</v>
      </c>
      <c r="C57" s="164"/>
      <c r="D57" s="164"/>
      <c r="E57" s="183"/>
      <c r="F57" s="168">
        <v>0</v>
      </c>
      <c r="G57" s="168">
        <v>0</v>
      </c>
      <c r="H57" s="168">
        <v>0</v>
      </c>
      <c r="I57" s="168"/>
      <c r="J57" s="168">
        <v>0</v>
      </c>
      <c r="K57" s="168">
        <v>0</v>
      </c>
      <c r="L57" s="168"/>
      <c r="M57" s="168"/>
      <c r="N57" s="168"/>
      <c r="O57" s="168">
        <v>0</v>
      </c>
      <c r="P57" s="188">
        <v>44888</v>
      </c>
      <c r="Q57" s="168">
        <f>SUM(F57:P57)</f>
        <v>44888</v>
      </c>
      <c r="R57" s="168">
        <v>0</v>
      </c>
      <c r="S57" s="188">
        <f>SUM(Q57:R57)</f>
        <v>44888</v>
      </c>
      <c r="T57" s="164"/>
      <c r="U57" s="60"/>
      <c r="V57" s="60"/>
      <c r="W57" s="60"/>
      <c r="X57" s="60"/>
      <c r="Y57" s="60"/>
      <c r="Z57" s="60"/>
      <c r="AA57" s="60"/>
      <c r="AB57" s="60"/>
    </row>
    <row r="58" spans="1:28" ht="15">
      <c r="A58" s="203"/>
      <c r="B58" s="164"/>
      <c r="C58" s="164" t="s">
        <v>112</v>
      </c>
      <c r="D58" s="164"/>
      <c r="E58" s="183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88"/>
      <c r="Q58" s="168"/>
      <c r="R58" s="169"/>
      <c r="S58" s="188"/>
      <c r="T58" s="164"/>
      <c r="U58" s="60"/>
      <c r="V58" s="60"/>
      <c r="W58" s="60"/>
      <c r="X58" s="60"/>
      <c r="Y58" s="60"/>
      <c r="Z58" s="60"/>
      <c r="AA58" s="60"/>
      <c r="AB58" s="60"/>
    </row>
    <row r="59" spans="1:28" ht="15">
      <c r="A59" s="203"/>
      <c r="B59" s="164"/>
      <c r="C59" s="164"/>
      <c r="D59" s="164"/>
      <c r="E59" s="183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88"/>
      <c r="Q59" s="168"/>
      <c r="R59" s="169"/>
      <c r="S59" s="188"/>
      <c r="T59" s="164"/>
      <c r="U59" s="60"/>
      <c r="V59" s="60"/>
      <c r="W59" s="60"/>
      <c r="X59" s="60"/>
      <c r="Y59" s="60"/>
      <c r="Z59" s="60"/>
      <c r="AA59" s="60"/>
      <c r="AB59" s="60"/>
    </row>
    <row r="60" spans="1:28" ht="15">
      <c r="A60" s="203" t="s">
        <v>73</v>
      </c>
      <c r="B60" s="164" t="s">
        <v>172</v>
      </c>
      <c r="C60" s="164"/>
      <c r="D60" s="164"/>
      <c r="E60" s="183"/>
      <c r="F60" s="168">
        <v>0</v>
      </c>
      <c r="G60" s="168">
        <v>0</v>
      </c>
      <c r="H60" s="168">
        <v>0</v>
      </c>
      <c r="I60" s="168"/>
      <c r="J60" s="168">
        <v>0</v>
      </c>
      <c r="K60" s="168">
        <v>0</v>
      </c>
      <c r="L60" s="168"/>
      <c r="M60" s="168"/>
      <c r="N60" s="168"/>
      <c r="O60" s="168">
        <v>0</v>
      </c>
      <c r="P60" s="188">
        <v>-14208</v>
      </c>
      <c r="Q60" s="168">
        <f>SUM(F60:P60)</f>
        <v>-14208</v>
      </c>
      <c r="R60" s="169">
        <v>-4736</v>
      </c>
      <c r="S60" s="188">
        <f>SUM(Q60:R60)</f>
        <v>-18944</v>
      </c>
      <c r="T60" s="164"/>
      <c r="U60" s="60"/>
      <c r="V60" s="60"/>
      <c r="W60" s="60"/>
      <c r="X60" s="60"/>
      <c r="Y60" s="60"/>
      <c r="Z60" s="60"/>
      <c r="AA60" s="60"/>
      <c r="AB60" s="60"/>
    </row>
    <row r="61" spans="1:28" ht="15">
      <c r="A61" s="203"/>
      <c r="B61" s="164"/>
      <c r="C61" s="164" t="s">
        <v>178</v>
      </c>
      <c r="D61" s="164"/>
      <c r="E61" s="183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88"/>
      <c r="Q61" s="168"/>
      <c r="R61" s="169"/>
      <c r="S61" s="188"/>
      <c r="T61" s="164"/>
      <c r="U61" s="60"/>
      <c r="V61" s="60"/>
      <c r="W61" s="60"/>
      <c r="X61" s="60"/>
      <c r="Y61" s="60"/>
      <c r="Z61" s="60"/>
      <c r="AA61" s="60"/>
      <c r="AB61" s="60"/>
    </row>
    <row r="62" spans="1:20" ht="9.75" customHeight="1">
      <c r="A62" s="203"/>
      <c r="B62" s="164"/>
      <c r="C62" s="164"/>
      <c r="D62" s="164"/>
      <c r="E62" s="183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89"/>
      <c r="Q62" s="170"/>
      <c r="R62" s="170"/>
      <c r="S62" s="189"/>
      <c r="T62" s="163"/>
    </row>
    <row r="63" spans="1:20" ht="15">
      <c r="A63" s="201"/>
      <c r="B63" s="111"/>
      <c r="C63" s="92"/>
      <c r="D63" s="92"/>
      <c r="E63" s="186"/>
      <c r="F63" s="168">
        <f>SUM(F51:F60)</f>
        <v>440000</v>
      </c>
      <c r="G63" s="168">
        <f>SUM(G51:G60)</f>
        <v>104501</v>
      </c>
      <c r="H63" s="168">
        <f>SUM(H51:H60)</f>
        <v>0</v>
      </c>
      <c r="I63" s="168"/>
      <c r="J63" s="168">
        <f aca="true" t="shared" si="2" ref="J63:S63">SUM(J51:J60)</f>
        <v>205869</v>
      </c>
      <c r="K63" s="168">
        <f t="shared" si="2"/>
        <v>-65859</v>
      </c>
      <c r="L63" s="168">
        <f t="shared" si="2"/>
        <v>0</v>
      </c>
      <c r="M63" s="168">
        <f t="shared" si="2"/>
        <v>0</v>
      </c>
      <c r="N63" s="168">
        <f t="shared" si="2"/>
        <v>0</v>
      </c>
      <c r="O63" s="168">
        <f t="shared" si="2"/>
        <v>7512</v>
      </c>
      <c r="P63" s="188">
        <f t="shared" si="2"/>
        <v>-34163</v>
      </c>
      <c r="Q63" s="168">
        <f t="shared" si="2"/>
        <v>657860</v>
      </c>
      <c r="R63" s="168">
        <f t="shared" si="2"/>
        <v>43747</v>
      </c>
      <c r="S63" s="188">
        <f t="shared" si="2"/>
        <v>701607</v>
      </c>
      <c r="T63" s="163"/>
    </row>
    <row r="64" spans="1:20" ht="9.75" customHeight="1">
      <c r="A64" s="201"/>
      <c r="B64" s="111"/>
      <c r="C64" s="92"/>
      <c r="D64" s="92"/>
      <c r="E64" s="186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88"/>
      <c r="Q64" s="168" t="s">
        <v>55</v>
      </c>
      <c r="R64" s="169"/>
      <c r="S64" s="188" t="s">
        <v>55</v>
      </c>
      <c r="T64" s="163"/>
    </row>
    <row r="65" spans="1:20" ht="15" customHeight="1">
      <c r="A65" s="201"/>
      <c r="B65" s="222" t="s">
        <v>106</v>
      </c>
      <c r="C65" s="164"/>
      <c r="D65" s="164"/>
      <c r="E65" s="183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88"/>
      <c r="Q65" s="168" t="s">
        <v>55</v>
      </c>
      <c r="R65" s="169"/>
      <c r="S65" s="188" t="s">
        <v>55</v>
      </c>
      <c r="T65" s="163"/>
    </row>
    <row r="66" spans="1:20" ht="15">
      <c r="A66" s="203" t="s">
        <v>73</v>
      </c>
      <c r="B66" s="164" t="s">
        <v>113</v>
      </c>
      <c r="C66" s="164"/>
      <c r="D66" s="164"/>
      <c r="E66" s="183"/>
      <c r="F66" s="168">
        <v>0</v>
      </c>
      <c r="G66" s="168">
        <v>0</v>
      </c>
      <c r="H66" s="168">
        <v>0</v>
      </c>
      <c r="I66" s="168"/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88">
        <v>2874</v>
      </c>
      <c r="Q66" s="168">
        <f>SUM(F66:P66)</f>
        <v>2874</v>
      </c>
      <c r="R66" s="168">
        <v>0</v>
      </c>
      <c r="S66" s="188">
        <f>SUM(Q66:R66)</f>
        <v>2874</v>
      </c>
      <c r="T66" s="163"/>
    </row>
    <row r="67" spans="1:20" ht="15">
      <c r="A67" s="203"/>
      <c r="B67" s="164"/>
      <c r="C67" s="164" t="s">
        <v>114</v>
      </c>
      <c r="D67" s="164"/>
      <c r="E67" s="183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88"/>
      <c r="Q67" s="168"/>
      <c r="R67" s="169"/>
      <c r="S67" s="188"/>
      <c r="T67" s="163"/>
    </row>
    <row r="68" spans="1:20" ht="15">
      <c r="A68" s="203"/>
      <c r="B68" s="164"/>
      <c r="C68" s="164" t="s">
        <v>55</v>
      </c>
      <c r="D68" s="164"/>
      <c r="E68" s="183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89"/>
      <c r="Q68" s="170"/>
      <c r="R68" s="170"/>
      <c r="S68" s="189"/>
      <c r="T68" s="163"/>
    </row>
    <row r="69" spans="1:20" ht="8.25" customHeight="1">
      <c r="A69" s="203"/>
      <c r="B69" s="164"/>
      <c r="C69" s="164"/>
      <c r="D69" s="164"/>
      <c r="E69" s="183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88"/>
      <c r="Q69" s="168"/>
      <c r="R69" s="168"/>
      <c r="S69" s="188"/>
      <c r="T69" s="163"/>
    </row>
    <row r="70" spans="1:20" ht="15">
      <c r="A70" s="201" t="s">
        <v>107</v>
      </c>
      <c r="B70" s="164"/>
      <c r="C70" s="164"/>
      <c r="D70" s="164"/>
      <c r="E70" s="183"/>
      <c r="F70" s="87">
        <f>SUM(F63:F68)</f>
        <v>440000</v>
      </c>
      <c r="G70" s="87">
        <f aca="true" t="shared" si="3" ref="G70:P70">SUM(G63:G68)</f>
        <v>104501</v>
      </c>
      <c r="H70" s="87">
        <f t="shared" si="3"/>
        <v>0</v>
      </c>
      <c r="I70" s="87"/>
      <c r="J70" s="87">
        <f t="shared" si="3"/>
        <v>205869</v>
      </c>
      <c r="K70" s="87">
        <f t="shared" si="3"/>
        <v>-65859</v>
      </c>
      <c r="L70" s="87">
        <f t="shared" si="3"/>
        <v>0</v>
      </c>
      <c r="M70" s="87">
        <f t="shared" si="3"/>
        <v>0</v>
      </c>
      <c r="N70" s="87">
        <f t="shared" si="3"/>
        <v>0</v>
      </c>
      <c r="O70" s="87">
        <f t="shared" si="3"/>
        <v>7512</v>
      </c>
      <c r="P70" s="216">
        <f t="shared" si="3"/>
        <v>-31289</v>
      </c>
      <c r="Q70" s="87">
        <f>SUM(Q63:Q68)</f>
        <v>660734</v>
      </c>
      <c r="R70" s="87">
        <f>SUM(R63:R68)</f>
        <v>43747</v>
      </c>
      <c r="S70" s="216">
        <f>SUM(S63:S68)</f>
        <v>704481</v>
      </c>
      <c r="T70" s="163"/>
    </row>
    <row r="71" spans="1:20" ht="15">
      <c r="A71" s="201"/>
      <c r="B71" s="164"/>
      <c r="C71" s="164"/>
      <c r="D71" s="164"/>
      <c r="E71" s="183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216"/>
      <c r="Q71" s="168"/>
      <c r="R71" s="169"/>
      <c r="S71" s="188"/>
      <c r="T71" s="163"/>
    </row>
    <row r="72" spans="1:20" ht="15">
      <c r="A72" s="200" t="s">
        <v>175</v>
      </c>
      <c r="B72" s="164"/>
      <c r="C72" s="164"/>
      <c r="D72" s="164"/>
      <c r="E72" s="183"/>
      <c r="F72" s="168"/>
      <c r="G72" s="168"/>
      <c r="H72" s="168"/>
      <c r="I72" s="168"/>
      <c r="J72" s="168">
        <v>-205869</v>
      </c>
      <c r="K72" s="168">
        <v>65859</v>
      </c>
      <c r="L72" s="168"/>
      <c r="M72" s="168"/>
      <c r="N72" s="168"/>
      <c r="O72" s="168">
        <v>-7512</v>
      </c>
      <c r="P72" s="190">
        <v>147522</v>
      </c>
      <c r="Q72" s="171">
        <f>SUM(F72:P72)</f>
        <v>0</v>
      </c>
      <c r="R72" s="169">
        <v>0</v>
      </c>
      <c r="S72" s="188">
        <v>0</v>
      </c>
      <c r="T72" s="163"/>
    </row>
    <row r="73" spans="1:20" ht="15">
      <c r="A73" s="200"/>
      <c r="B73" s="164" t="s">
        <v>176</v>
      </c>
      <c r="C73" s="164"/>
      <c r="D73" s="164"/>
      <c r="E73" s="183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90"/>
      <c r="Q73" s="171"/>
      <c r="R73" s="169"/>
      <c r="S73" s="188"/>
      <c r="T73" s="163"/>
    </row>
    <row r="74" spans="1:20" ht="15">
      <c r="A74" s="201"/>
      <c r="B74" s="164"/>
      <c r="C74" s="164"/>
      <c r="D74" s="164"/>
      <c r="E74" s="183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88"/>
      <c r="Q74" s="171"/>
      <c r="R74" s="169"/>
      <c r="S74" s="188"/>
      <c r="T74" s="163"/>
    </row>
    <row r="75" spans="1:20" ht="15">
      <c r="A75" s="196" t="s">
        <v>149</v>
      </c>
      <c r="B75" s="92"/>
      <c r="C75" s="111"/>
      <c r="D75" s="111"/>
      <c r="E75" s="184"/>
      <c r="F75" s="171">
        <v>0</v>
      </c>
      <c r="G75" s="171">
        <v>0</v>
      </c>
      <c r="H75" s="171">
        <v>0</v>
      </c>
      <c r="I75" s="171"/>
      <c r="J75" s="171">
        <v>0</v>
      </c>
      <c r="K75" s="171">
        <v>0</v>
      </c>
      <c r="L75" s="171">
        <v>0</v>
      </c>
      <c r="M75" s="171">
        <v>0</v>
      </c>
      <c r="N75" s="171">
        <v>0</v>
      </c>
      <c r="O75" s="171">
        <v>0</v>
      </c>
      <c r="P75" s="190">
        <f>'Income Statement'!L40</f>
        <v>35679</v>
      </c>
      <c r="Q75" s="171">
        <f>SUM(F75:P75)</f>
        <v>35679</v>
      </c>
      <c r="R75" s="169">
        <f>'Income Statement'!L41</f>
        <v>5503</v>
      </c>
      <c r="S75" s="188">
        <f>SUM(Q75:R75)</f>
        <v>41182</v>
      </c>
      <c r="T75" s="163"/>
    </row>
    <row r="76" spans="1:20" ht="15">
      <c r="A76" s="196"/>
      <c r="B76" s="92"/>
      <c r="C76" s="111"/>
      <c r="D76" s="111"/>
      <c r="E76" s="184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90"/>
      <c r="Q76" s="171"/>
      <c r="R76" s="169"/>
      <c r="S76" s="188"/>
      <c r="T76" s="163"/>
    </row>
    <row r="77" spans="1:20" ht="15">
      <c r="A77" s="196" t="s">
        <v>127</v>
      </c>
      <c r="B77" s="92"/>
      <c r="C77" s="111"/>
      <c r="D77" s="111"/>
      <c r="E77" s="184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90"/>
      <c r="Q77" s="171"/>
      <c r="R77" s="169"/>
      <c r="S77" s="188"/>
      <c r="T77" s="163"/>
    </row>
    <row r="78" spans="1:20" ht="15">
      <c r="A78" s="196" t="s">
        <v>117</v>
      </c>
      <c r="B78" s="92" t="s">
        <v>118</v>
      </c>
      <c r="C78" s="111"/>
      <c r="D78" s="111"/>
      <c r="E78" s="184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90"/>
      <c r="Q78" s="171"/>
      <c r="R78" s="169"/>
      <c r="S78" s="188"/>
      <c r="T78" s="163"/>
    </row>
    <row r="79" spans="1:20" ht="15">
      <c r="A79" s="200"/>
      <c r="B79" s="164" t="s">
        <v>121</v>
      </c>
      <c r="C79" s="164"/>
      <c r="D79" s="164"/>
      <c r="E79" s="183"/>
      <c r="F79" s="169">
        <v>0</v>
      </c>
      <c r="G79" s="169">
        <v>0</v>
      </c>
      <c r="H79" s="169">
        <v>0</v>
      </c>
      <c r="I79" s="169"/>
      <c r="J79" s="169">
        <v>0</v>
      </c>
      <c r="K79" s="169">
        <v>0</v>
      </c>
      <c r="L79" s="169"/>
      <c r="M79" s="169"/>
      <c r="N79" s="169"/>
      <c r="O79" s="169">
        <v>0</v>
      </c>
      <c r="P79" s="188">
        <v>-15840</v>
      </c>
      <c r="Q79" s="169">
        <f>SUM(F79:P79)</f>
        <v>-15840</v>
      </c>
      <c r="R79" s="169">
        <v>0</v>
      </c>
      <c r="S79" s="188">
        <f>SUM(Q79:R79)</f>
        <v>-15840</v>
      </c>
      <c r="T79" s="163"/>
    </row>
    <row r="80" spans="1:20" ht="15">
      <c r="A80" s="200"/>
      <c r="B80" s="164"/>
      <c r="C80" s="164"/>
      <c r="D80" s="164"/>
      <c r="E80" s="183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88"/>
      <c r="Q80" s="169"/>
      <c r="R80" s="169"/>
      <c r="S80" s="188"/>
      <c r="T80" s="163"/>
    </row>
    <row r="81" spans="1:20" ht="15">
      <c r="A81" s="200" t="s">
        <v>117</v>
      </c>
      <c r="B81" s="164" t="s">
        <v>128</v>
      </c>
      <c r="C81" s="164"/>
      <c r="D81" s="164"/>
      <c r="E81" s="183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88"/>
      <c r="Q81" s="169"/>
      <c r="R81" s="169"/>
      <c r="S81" s="188"/>
      <c r="T81" s="163"/>
    </row>
    <row r="82" spans="1:20" ht="15">
      <c r="A82" s="200"/>
      <c r="B82" s="164" t="s">
        <v>150</v>
      </c>
      <c r="C82" s="164"/>
      <c r="D82" s="164"/>
      <c r="E82" s="183"/>
      <c r="F82" s="169">
        <v>0</v>
      </c>
      <c r="G82" s="169">
        <v>0</v>
      </c>
      <c r="H82" s="169">
        <v>0</v>
      </c>
      <c r="I82" s="169"/>
      <c r="J82" s="169">
        <v>0</v>
      </c>
      <c r="K82" s="169">
        <v>0</v>
      </c>
      <c r="L82" s="169"/>
      <c r="M82" s="169"/>
      <c r="N82" s="169"/>
      <c r="O82" s="169">
        <v>0</v>
      </c>
      <c r="P82" s="188">
        <v>-9504</v>
      </c>
      <c r="Q82" s="169">
        <f>SUM(F82:P82)</f>
        <v>-9504</v>
      </c>
      <c r="R82" s="169">
        <v>0</v>
      </c>
      <c r="S82" s="188">
        <f>SUM(Q82:R82)</f>
        <v>-9504</v>
      </c>
      <c r="T82" s="163"/>
    </row>
    <row r="83" spans="1:20" ht="15">
      <c r="A83" s="200"/>
      <c r="B83" s="164"/>
      <c r="C83" s="164"/>
      <c r="D83" s="164"/>
      <c r="E83" s="183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88"/>
      <c r="Q83" s="169"/>
      <c r="R83" s="169"/>
      <c r="S83" s="188"/>
      <c r="T83" s="163"/>
    </row>
    <row r="84" spans="1:20" ht="15">
      <c r="A84" s="200" t="s">
        <v>173</v>
      </c>
      <c r="B84" s="164"/>
      <c r="C84" s="164"/>
      <c r="D84" s="164"/>
      <c r="E84" s="183"/>
      <c r="F84" s="169">
        <v>0</v>
      </c>
      <c r="G84" s="169">
        <v>0</v>
      </c>
      <c r="H84" s="169">
        <v>0</v>
      </c>
      <c r="I84" s="169"/>
      <c r="J84" s="169">
        <v>0</v>
      </c>
      <c r="K84" s="169">
        <v>0</v>
      </c>
      <c r="L84" s="169"/>
      <c r="M84" s="169"/>
      <c r="N84" s="169"/>
      <c r="O84" s="169">
        <v>0</v>
      </c>
      <c r="P84" s="188">
        <v>0</v>
      </c>
      <c r="Q84" s="169">
        <f>SUM(F84:P84)</f>
        <v>0</v>
      </c>
      <c r="R84" s="169">
        <v>-800</v>
      </c>
      <c r="S84" s="188">
        <f>SUM(Q84:R84)</f>
        <v>-800</v>
      </c>
      <c r="T84" s="163"/>
    </row>
    <row r="85" spans="1:20" ht="15">
      <c r="A85" s="200"/>
      <c r="B85" s="164"/>
      <c r="C85" s="164"/>
      <c r="D85" s="164"/>
      <c r="E85" s="18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81"/>
      <c r="Q85" s="163"/>
      <c r="R85" s="169"/>
      <c r="S85" s="181"/>
      <c r="T85" s="163"/>
    </row>
    <row r="86" spans="1:20" ht="15.75" thickBot="1">
      <c r="A86" s="204" t="s">
        <v>138</v>
      </c>
      <c r="B86" s="205"/>
      <c r="C86" s="192"/>
      <c r="D86" s="192"/>
      <c r="E86" s="206"/>
      <c r="F86" s="172">
        <f>SUM(F70:F85)</f>
        <v>440000</v>
      </c>
      <c r="G86" s="172">
        <f>SUM(G70:G85)</f>
        <v>104501</v>
      </c>
      <c r="H86" s="172">
        <f>SUM(H70:H85)</f>
        <v>0</v>
      </c>
      <c r="I86" s="172"/>
      <c r="J86" s="172">
        <f>SUM(J70:J85)</f>
        <v>0</v>
      </c>
      <c r="K86" s="172">
        <f>SUM(K70:K85)</f>
        <v>0</v>
      </c>
      <c r="L86" s="172">
        <f>SUM(L70:L79)</f>
        <v>0</v>
      </c>
      <c r="M86" s="172">
        <f>SUM(M70:M79)</f>
        <v>0</v>
      </c>
      <c r="N86" s="172">
        <f>SUM(N70:N79)</f>
        <v>0</v>
      </c>
      <c r="O86" s="172">
        <f>SUM(O70:O85)</f>
        <v>0</v>
      </c>
      <c r="P86" s="191">
        <f>SUM(P70:P85)</f>
        <v>126568</v>
      </c>
      <c r="Q86" s="172">
        <f>SUM(Q70:Q85)</f>
        <v>671069</v>
      </c>
      <c r="R86" s="172">
        <f>SUM(R70:R85)</f>
        <v>48450</v>
      </c>
      <c r="S86" s="191">
        <f>SUM(S70:S85)</f>
        <v>719519</v>
      </c>
      <c r="T86" s="163"/>
    </row>
    <row r="87" spans="1:20" ht="11.25" customHeight="1">
      <c r="A87" s="159"/>
      <c r="B87" s="163"/>
      <c r="C87" s="163"/>
      <c r="D87" s="163"/>
      <c r="E87" s="167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9"/>
      <c r="S87" s="163"/>
      <c r="T87" s="163"/>
    </row>
    <row r="88" spans="1:20" ht="17.25" customHeight="1">
      <c r="A88" s="117" t="s">
        <v>108</v>
      </c>
      <c r="B88" s="91"/>
      <c r="C88" s="173"/>
      <c r="D88" s="163"/>
      <c r="E88" s="163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3"/>
      <c r="S88" s="163"/>
      <c r="T88" s="163"/>
    </row>
    <row r="89" spans="1:20" ht="17.25" customHeight="1">
      <c r="A89" s="117" t="s">
        <v>177</v>
      </c>
      <c r="B89" s="91"/>
      <c r="C89" s="173"/>
      <c r="D89" s="163"/>
      <c r="E89" s="163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3"/>
      <c r="S89" s="163"/>
      <c r="T89" s="163"/>
    </row>
    <row r="90" spans="1:20" ht="11.25" customHeight="1">
      <c r="A90" s="108"/>
      <c r="B90" s="173"/>
      <c r="C90" s="17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</row>
    <row r="91" spans="1:20" ht="17.25" customHeight="1">
      <c r="A91" s="108" t="s">
        <v>146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</row>
    <row r="92" spans="1:20" ht="15" customHeight="1">
      <c r="A92" s="109" t="s">
        <v>93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</row>
    <row r="93" spans="1:20" ht="15" customHeight="1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</row>
    <row r="94" spans="1:20" ht="1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</row>
    <row r="95" spans="1:20" ht="1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</row>
    <row r="96" spans="1:20" ht="1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</row>
    <row r="97" spans="1:20" ht="1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</row>
    <row r="98" spans="1:20" ht="1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</row>
    <row r="99" spans="1:20" ht="1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</row>
    <row r="100" spans="1:20" ht="1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</row>
    <row r="101" spans="1:20" ht="1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</row>
    <row r="102" spans="1:19" ht="1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</row>
    <row r="103" spans="3:19" ht="15"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</row>
    <row r="104" spans="3:19" ht="15"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</row>
    <row r="105" spans="3:19" ht="15"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</row>
    <row r="106" spans="3:19" ht="15"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</row>
    <row r="107" spans="3:19" ht="15"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</row>
    <row r="108" spans="3:19" ht="15"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</row>
    <row r="109" spans="3:19" ht="15"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</row>
    <row r="110" spans="3:19" ht="15"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</row>
    <row r="111" spans="3:19" ht="15"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</row>
    <row r="112" spans="3:19" ht="15"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</row>
    <row r="113" spans="3:19" ht="15"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</row>
    <row r="114" spans="3:19" ht="15"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</row>
  </sheetData>
  <printOptions horizontalCentered="1"/>
  <pageMargins left="0.15" right="0.15" top="0.25" bottom="0.25" header="0" footer="0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workbookViewId="0" topLeftCell="A1">
      <selection activeCell="F37" sqref="F37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91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89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89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89"/>
      <c r="J3" s="2"/>
      <c r="K3" s="2"/>
    </row>
    <row r="4" spans="1:11" ht="14.25" customHeight="1">
      <c r="A4" s="24"/>
      <c r="B4" s="2"/>
      <c r="C4" s="2"/>
      <c r="D4" s="2"/>
      <c r="E4" s="2"/>
      <c r="F4" s="2"/>
      <c r="G4" s="2"/>
      <c r="H4" s="2"/>
      <c r="I4" s="89"/>
      <c r="J4" s="2"/>
      <c r="K4" s="2"/>
    </row>
    <row r="5" spans="1:11" ht="14.25" customHeight="1">
      <c r="A5" s="2" t="s">
        <v>140</v>
      </c>
      <c r="B5" s="2"/>
      <c r="C5" s="2"/>
      <c r="D5" s="2"/>
      <c r="E5" s="2"/>
      <c r="F5" s="2"/>
      <c r="G5" s="2"/>
      <c r="H5" s="2"/>
      <c r="I5" s="89"/>
      <c r="J5" s="2"/>
      <c r="K5" s="2"/>
    </row>
    <row r="6" spans="1:11" ht="14.25" customHeight="1">
      <c r="A6" s="8" t="str">
        <f>Equity!A6</f>
        <v>FOR THE FOURTH QUARTER AND FINANCIAL YEAR ENDED 31 DECEMBER 2006</v>
      </c>
      <c r="B6" s="2"/>
      <c r="C6" s="2"/>
      <c r="D6" s="2"/>
      <c r="E6" s="2"/>
      <c r="F6" s="2"/>
      <c r="G6" s="2"/>
      <c r="H6" s="2"/>
      <c r="I6" s="89"/>
      <c r="J6" s="2"/>
      <c r="K6" s="2"/>
    </row>
    <row r="7" spans="1:12" ht="14.25" customHeight="1">
      <c r="A7" s="22"/>
      <c r="B7" s="7"/>
      <c r="C7" s="7"/>
      <c r="D7" s="7"/>
      <c r="E7" s="7"/>
      <c r="F7" s="7"/>
      <c r="G7" s="6"/>
      <c r="H7" s="6"/>
      <c r="I7" s="90"/>
      <c r="J7" s="6"/>
      <c r="K7" s="6"/>
      <c r="L7" s="5"/>
    </row>
    <row r="9" ht="14.25" customHeight="1">
      <c r="A9" s="19" t="s">
        <v>147</v>
      </c>
    </row>
    <row r="10" spans="1:11" ht="14.25" customHeight="1">
      <c r="A10" s="28" t="s">
        <v>136</v>
      </c>
      <c r="B10" s="3"/>
      <c r="C10" s="3"/>
      <c r="D10" s="3"/>
      <c r="E10" s="3"/>
      <c r="F10" s="3"/>
      <c r="G10" s="3"/>
      <c r="H10" s="3"/>
      <c r="I10" s="92"/>
      <c r="J10" s="3"/>
      <c r="K10" s="3"/>
    </row>
    <row r="11" ht="14.25" customHeight="1">
      <c r="A11" s="19"/>
    </row>
    <row r="12" spans="1:11" ht="14.25" customHeight="1">
      <c r="A12" s="29"/>
      <c r="B12" s="30"/>
      <c r="C12" s="30"/>
      <c r="D12" s="30"/>
      <c r="E12" s="30"/>
      <c r="F12" s="30"/>
      <c r="G12" s="30"/>
      <c r="H12" s="66"/>
      <c r="I12" s="122" t="s">
        <v>132</v>
      </c>
      <c r="J12" s="212" t="s">
        <v>135</v>
      </c>
      <c r="K12" s="58"/>
    </row>
    <row r="13" spans="1:11" ht="14.25" customHeight="1">
      <c r="A13" s="119"/>
      <c r="B13" s="3"/>
      <c r="C13" s="3"/>
      <c r="D13" s="3"/>
      <c r="E13" s="3"/>
      <c r="F13" s="3"/>
      <c r="G13" s="3"/>
      <c r="H13" s="120"/>
      <c r="I13" s="121" t="s">
        <v>3</v>
      </c>
      <c r="J13" s="211" t="s">
        <v>99</v>
      </c>
      <c r="K13" s="9"/>
    </row>
    <row r="14" spans="1:11" ht="14.25" customHeight="1">
      <c r="A14" s="31"/>
      <c r="B14" s="25"/>
      <c r="C14" s="25"/>
      <c r="D14" s="25"/>
      <c r="E14" s="25"/>
      <c r="F14" s="25"/>
      <c r="G14" s="25"/>
      <c r="H14" s="57"/>
      <c r="I14" s="93" t="s">
        <v>55</v>
      </c>
      <c r="J14" s="209" t="s">
        <v>95</v>
      </c>
      <c r="K14" s="178" t="s">
        <v>55</v>
      </c>
    </row>
    <row r="15" spans="1:11" ht="14.25" customHeight="1">
      <c r="A15" s="12"/>
      <c r="H15" s="18"/>
      <c r="I15" s="18"/>
      <c r="J15" s="18"/>
      <c r="K15" s="157"/>
    </row>
    <row r="16" spans="1:11" ht="14.25" customHeight="1">
      <c r="A16" s="27" t="s">
        <v>156</v>
      </c>
      <c r="H16" s="72"/>
      <c r="I16" s="94">
        <f>'Income Statement'!L33</f>
        <v>45208</v>
      </c>
      <c r="J16" s="94">
        <f>'Income Statement'!N33</f>
        <v>44673</v>
      </c>
      <c r="K16" s="115"/>
    </row>
    <row r="17" spans="1:11" ht="14.25" customHeight="1">
      <c r="A17" s="12"/>
      <c r="H17" s="72"/>
      <c r="I17" s="94"/>
      <c r="J17" s="94"/>
      <c r="K17" s="157"/>
    </row>
    <row r="18" spans="1:11" ht="14.25" customHeight="1">
      <c r="A18" s="27" t="s">
        <v>47</v>
      </c>
      <c r="B18" s="12"/>
      <c r="F18" s="14"/>
      <c r="H18" s="73"/>
      <c r="I18" s="95"/>
      <c r="J18" s="95"/>
      <c r="K18" s="80"/>
    </row>
    <row r="19" spans="1:11" ht="14.25" customHeight="1">
      <c r="A19" s="12" t="s">
        <v>13</v>
      </c>
      <c r="B19" s="12"/>
      <c r="F19" s="14"/>
      <c r="H19" s="72"/>
      <c r="I19" s="106">
        <f>33737+4+1850+1388+3725-1286-1248</f>
        <v>38170</v>
      </c>
      <c r="J19" s="94">
        <v>28342</v>
      </c>
      <c r="K19" s="115"/>
    </row>
    <row r="20" spans="1:11" ht="14.25" customHeight="1">
      <c r="A20" s="12" t="s">
        <v>48</v>
      </c>
      <c r="B20" s="12"/>
      <c r="F20" s="14"/>
      <c r="H20" s="72"/>
      <c r="I20" s="96">
        <f>-'Income Statement'!L27-'Income Statement'!L29</f>
        <v>5440</v>
      </c>
      <c r="J20" s="96">
        <f>-'Income Statement'!N27-'Income Statement'!N29</f>
        <v>5838</v>
      </c>
      <c r="K20" s="55"/>
    </row>
    <row r="21" spans="1:11" ht="14.25" customHeight="1">
      <c r="A21" s="27" t="s">
        <v>14</v>
      </c>
      <c r="B21" s="12"/>
      <c r="F21" s="14"/>
      <c r="H21" s="72"/>
      <c r="I21" s="95">
        <f>SUM(I16:I20)</f>
        <v>88818</v>
      </c>
      <c r="J21" s="95">
        <f>SUM(J16:J20)</f>
        <v>78853</v>
      </c>
      <c r="K21" s="55"/>
    </row>
    <row r="22" spans="1:11" ht="14.25" customHeight="1">
      <c r="A22" s="12"/>
      <c r="B22" s="12"/>
      <c r="F22" s="14"/>
      <c r="H22" s="72"/>
      <c r="I22" s="95"/>
      <c r="J22" s="95"/>
      <c r="K22" s="55"/>
    </row>
    <row r="23" spans="1:11" ht="14.25" customHeight="1">
      <c r="A23" s="27" t="s">
        <v>15</v>
      </c>
      <c r="B23" s="12"/>
      <c r="F23" s="14"/>
      <c r="H23" s="72"/>
      <c r="I23" s="95"/>
      <c r="J23" s="95"/>
      <c r="K23" s="55"/>
    </row>
    <row r="24" spans="1:11" ht="14.25" customHeight="1">
      <c r="A24" s="12" t="s">
        <v>16</v>
      </c>
      <c r="B24" s="12"/>
      <c r="F24" s="14"/>
      <c r="H24" s="72"/>
      <c r="I24" s="95">
        <f>-1140-8423</f>
        <v>-9563</v>
      </c>
      <c r="J24" s="95">
        <v>-3597</v>
      </c>
      <c r="K24" s="55"/>
    </row>
    <row r="25" spans="1:11" ht="14.25" customHeight="1">
      <c r="A25" s="16" t="s">
        <v>17</v>
      </c>
      <c r="B25" s="16"/>
      <c r="C25" s="3"/>
      <c r="D25" s="3"/>
      <c r="E25" s="3"/>
      <c r="F25" s="62"/>
      <c r="G25" s="3"/>
      <c r="H25" s="72"/>
      <c r="I25" s="95">
        <v>18402</v>
      </c>
      <c r="J25" s="95">
        <v>-10352</v>
      </c>
      <c r="K25" s="65"/>
    </row>
    <row r="26" spans="1:11" ht="14.25" customHeight="1">
      <c r="A26" s="27" t="s">
        <v>46</v>
      </c>
      <c r="B26" s="12"/>
      <c r="F26" s="14"/>
      <c r="H26" s="74"/>
      <c r="I26" s="97">
        <f>SUM(I21:I25)</f>
        <v>97657</v>
      </c>
      <c r="J26" s="97">
        <f>SUM(J21:J25)</f>
        <v>64904</v>
      </c>
      <c r="K26" s="55"/>
    </row>
    <row r="27" spans="1:11" ht="14.25" customHeight="1">
      <c r="A27" s="27"/>
      <c r="B27" s="12"/>
      <c r="F27" s="14"/>
      <c r="H27" s="74"/>
      <c r="I27" s="98"/>
      <c r="J27" s="98"/>
      <c r="K27" s="55"/>
    </row>
    <row r="28" spans="1:11" ht="14.25" customHeight="1">
      <c r="A28" s="12" t="s">
        <v>154</v>
      </c>
      <c r="B28" s="12"/>
      <c r="F28" s="14"/>
      <c r="H28" s="72"/>
      <c r="I28" s="94">
        <v>-10025</v>
      </c>
      <c r="J28" s="94">
        <v>-964</v>
      </c>
      <c r="K28" s="55"/>
    </row>
    <row r="29" spans="1:11" ht="14.25" customHeight="1">
      <c r="A29" s="12" t="s">
        <v>45</v>
      </c>
      <c r="B29" s="12"/>
      <c r="F29" s="14"/>
      <c r="H29" s="72"/>
      <c r="I29" s="96">
        <v>-589</v>
      </c>
      <c r="J29" s="96">
        <v>-455</v>
      </c>
      <c r="K29" s="55"/>
    </row>
    <row r="30" spans="1:11" ht="14.25" customHeight="1">
      <c r="A30" s="27" t="s">
        <v>54</v>
      </c>
      <c r="B30" s="12"/>
      <c r="F30" s="14"/>
      <c r="H30" s="74"/>
      <c r="I30" s="98">
        <f>SUM(I26:I29)</f>
        <v>87043</v>
      </c>
      <c r="J30" s="98">
        <f>SUM(J26:J29)</f>
        <v>63485</v>
      </c>
      <c r="K30" s="55"/>
    </row>
    <row r="31" spans="1:11" ht="14.25" customHeight="1">
      <c r="A31" s="11"/>
      <c r="B31" s="12"/>
      <c r="F31" s="14"/>
      <c r="H31" s="72"/>
      <c r="I31" s="95"/>
      <c r="J31" s="95"/>
      <c r="K31" s="55"/>
    </row>
    <row r="32" spans="1:11" ht="14.25" customHeight="1">
      <c r="A32" s="27" t="s">
        <v>18</v>
      </c>
      <c r="B32" s="12"/>
      <c r="F32" s="14"/>
      <c r="H32" s="72"/>
      <c r="I32" s="95"/>
      <c r="J32" s="95"/>
      <c r="K32" s="55"/>
    </row>
    <row r="33" spans="1:11" ht="14.25" customHeight="1">
      <c r="A33" s="12" t="s">
        <v>56</v>
      </c>
      <c r="B33" s="12"/>
      <c r="F33" s="14"/>
      <c r="H33" s="72"/>
      <c r="I33" s="99">
        <f>'Income Statement'!L29</f>
        <v>120</v>
      </c>
      <c r="J33" s="99">
        <v>178</v>
      </c>
      <c r="K33" s="55"/>
    </row>
    <row r="34" spans="1:11" ht="14.25" customHeight="1">
      <c r="A34" s="117" t="s">
        <v>72</v>
      </c>
      <c r="B34" s="117"/>
      <c r="C34" s="91"/>
      <c r="D34" s="91"/>
      <c r="E34" s="91"/>
      <c r="F34" s="158"/>
      <c r="G34" s="91"/>
      <c r="H34" s="72"/>
      <c r="I34" s="100">
        <f>591-100176</f>
        <v>-99585</v>
      </c>
      <c r="J34" s="100">
        <v>-34517</v>
      </c>
      <c r="K34" s="55"/>
    </row>
    <row r="35" spans="1:11" ht="14.25" customHeight="1">
      <c r="A35" s="117" t="s">
        <v>179</v>
      </c>
      <c r="B35" s="117"/>
      <c r="C35" s="91"/>
      <c r="D35" s="91"/>
      <c r="E35" s="91"/>
      <c r="F35" s="158"/>
      <c r="G35" s="91"/>
      <c r="H35" s="72"/>
      <c r="I35" s="100">
        <v>-27</v>
      </c>
      <c r="J35" s="100">
        <v>0</v>
      </c>
      <c r="K35" s="55"/>
    </row>
    <row r="36" spans="1:11" ht="14.25" customHeight="1">
      <c r="A36" s="117" t="s">
        <v>123</v>
      </c>
      <c r="B36" s="117"/>
      <c r="C36" s="91"/>
      <c r="D36" s="91"/>
      <c r="E36" s="91"/>
      <c r="F36" s="158"/>
      <c r="G36" s="91"/>
      <c r="H36" s="72"/>
      <c r="I36" s="232">
        <v>1286</v>
      </c>
      <c r="J36" s="232">
        <v>32936</v>
      </c>
      <c r="K36" s="55"/>
    </row>
    <row r="37" spans="1:11" ht="14.25" customHeight="1">
      <c r="A37" s="27" t="s">
        <v>151</v>
      </c>
      <c r="B37" s="12"/>
      <c r="F37" s="14"/>
      <c r="H37" s="74"/>
      <c r="I37" s="97">
        <f>SUM(I33:I36)</f>
        <v>-98206</v>
      </c>
      <c r="J37" s="97">
        <f>SUM(J33:J36)</f>
        <v>-1403</v>
      </c>
      <c r="K37" s="55"/>
    </row>
    <row r="38" spans="1:11" ht="14.25" customHeight="1">
      <c r="A38" s="12"/>
      <c r="B38" s="12"/>
      <c r="F38" s="14"/>
      <c r="H38" s="72"/>
      <c r="I38" s="95"/>
      <c r="J38" s="95"/>
      <c r="K38" s="55"/>
    </row>
    <row r="39" spans="1:11" ht="14.25" customHeight="1">
      <c r="A39" s="27" t="s">
        <v>19</v>
      </c>
      <c r="B39" s="12"/>
      <c r="F39" s="14"/>
      <c r="H39" s="72"/>
      <c r="I39" s="95"/>
      <c r="J39" s="95"/>
      <c r="K39" s="13"/>
    </row>
    <row r="40" spans="1:11" ht="14.25" customHeight="1">
      <c r="A40" s="12" t="s">
        <v>180</v>
      </c>
      <c r="B40" s="12"/>
      <c r="F40" s="14"/>
      <c r="H40" s="72"/>
      <c r="I40" s="99">
        <v>-25344</v>
      </c>
      <c r="J40" s="99">
        <v>-23760</v>
      </c>
      <c r="K40" s="13"/>
    </row>
    <row r="41" spans="1:11" ht="14.25" customHeight="1">
      <c r="A41" s="12" t="s">
        <v>181</v>
      </c>
      <c r="B41" s="12"/>
      <c r="F41" s="14"/>
      <c r="H41" s="72"/>
      <c r="I41" s="100">
        <v>-800</v>
      </c>
      <c r="J41" s="100">
        <v>-480</v>
      </c>
      <c r="K41" s="13"/>
    </row>
    <row r="42" spans="1:11" ht="14.25" customHeight="1">
      <c r="A42" s="12" t="s">
        <v>119</v>
      </c>
      <c r="B42" s="12"/>
      <c r="F42" s="14"/>
      <c r="H42" s="72"/>
      <c r="I42" s="100">
        <f>35406+6150</f>
        <v>41556</v>
      </c>
      <c r="J42" s="100">
        <v>-24268</v>
      </c>
      <c r="K42" s="13"/>
    </row>
    <row r="43" spans="1:11" ht="14.25" customHeight="1">
      <c r="A43" s="12" t="s">
        <v>169</v>
      </c>
      <c r="B43" s="12"/>
      <c r="F43" s="14"/>
      <c r="H43" s="72"/>
      <c r="I43" s="100">
        <f>-7294</f>
        <v>-7294</v>
      </c>
      <c r="J43" s="100">
        <v>-6132</v>
      </c>
      <c r="K43" s="55"/>
    </row>
    <row r="44" spans="1:11" ht="14.25" customHeight="1">
      <c r="A44" s="12" t="s">
        <v>53</v>
      </c>
      <c r="B44" s="12"/>
      <c r="F44" s="14"/>
      <c r="H44" s="72"/>
      <c r="I44" s="100">
        <v>435</v>
      </c>
      <c r="J44" s="100">
        <v>447</v>
      </c>
      <c r="K44" s="55"/>
    </row>
    <row r="45" spans="1:11" ht="14.25" customHeight="1" hidden="1">
      <c r="A45" s="12" t="s">
        <v>52</v>
      </c>
      <c r="B45" s="12"/>
      <c r="F45" s="14"/>
      <c r="H45" s="72"/>
      <c r="I45" s="100">
        <v>0</v>
      </c>
      <c r="J45" s="100">
        <v>0</v>
      </c>
      <c r="K45" s="13"/>
    </row>
    <row r="46" spans="1:11" ht="14.25" customHeight="1">
      <c r="A46" s="27" t="s">
        <v>131</v>
      </c>
      <c r="B46" s="12"/>
      <c r="F46" s="14"/>
      <c r="H46" s="74"/>
      <c r="I46" s="97">
        <f>SUM(I40:I45)</f>
        <v>8553</v>
      </c>
      <c r="J46" s="97">
        <f>SUM(J40:J45)</f>
        <v>-54193</v>
      </c>
      <c r="K46" s="55"/>
    </row>
    <row r="47" spans="1:11" ht="14.25" customHeight="1">
      <c r="A47" s="16"/>
      <c r="B47" s="16"/>
      <c r="C47" s="3"/>
      <c r="D47" s="3"/>
      <c r="E47" s="3"/>
      <c r="F47" s="62"/>
      <c r="G47" s="3"/>
      <c r="H47" s="72"/>
      <c r="I47" s="96"/>
      <c r="J47" s="96"/>
      <c r="K47" s="15"/>
    </row>
    <row r="48" spans="1:13" s="10" customFormat="1" ht="14.25" customHeight="1">
      <c r="A48" s="27" t="s">
        <v>155</v>
      </c>
      <c r="B48" s="27"/>
      <c r="F48" s="26"/>
      <c r="H48" s="74"/>
      <c r="I48" s="101">
        <f>I30+I37+I46</f>
        <v>-2610</v>
      </c>
      <c r="J48" s="101">
        <f>J30+J37+J46</f>
        <v>7889</v>
      </c>
      <c r="K48" s="55"/>
      <c r="L48" s="28"/>
      <c r="M48" s="28"/>
    </row>
    <row r="49" spans="1:11" ht="14.25" customHeight="1">
      <c r="A49" s="12"/>
      <c r="B49" s="12"/>
      <c r="F49" s="14"/>
      <c r="H49" s="72"/>
      <c r="I49" s="95"/>
      <c r="J49" s="95"/>
      <c r="K49" s="13"/>
    </row>
    <row r="50" spans="1:11" ht="14.25" customHeight="1">
      <c r="A50" s="12" t="s">
        <v>153</v>
      </c>
      <c r="B50" s="12"/>
      <c r="F50" s="14"/>
      <c r="H50" s="72"/>
      <c r="I50" s="95">
        <v>14350</v>
      </c>
      <c r="J50" s="95">
        <v>6461</v>
      </c>
      <c r="K50" s="13"/>
    </row>
    <row r="51" spans="1:11" ht="14.25" customHeight="1">
      <c r="A51" s="12"/>
      <c r="B51" s="12"/>
      <c r="F51" s="14"/>
      <c r="H51" s="73"/>
      <c r="I51" s="95"/>
      <c r="J51" s="95"/>
      <c r="K51" s="13"/>
    </row>
    <row r="52" spans="1:13" s="10" customFormat="1" ht="17.25" customHeight="1" thickBot="1">
      <c r="A52" s="59" t="s">
        <v>152</v>
      </c>
      <c r="B52" s="59"/>
      <c r="C52" s="56"/>
      <c r="D52" s="56"/>
      <c r="E52" s="56"/>
      <c r="F52" s="56"/>
      <c r="G52" s="56"/>
      <c r="H52" s="75"/>
      <c r="I52" s="102">
        <f>SUM(I48:I51)</f>
        <v>11740</v>
      </c>
      <c r="J52" s="102">
        <f>SUM(J48:J51)</f>
        <v>14350</v>
      </c>
      <c r="K52" s="54"/>
      <c r="L52" s="28"/>
      <c r="M52" s="28"/>
    </row>
    <row r="53" spans="1:13" s="10" customFormat="1" ht="17.25" customHeight="1">
      <c r="A53" s="17"/>
      <c r="B53" s="17"/>
      <c r="C53" s="28"/>
      <c r="D53" s="28"/>
      <c r="E53" s="28"/>
      <c r="F53" s="28"/>
      <c r="G53" s="28"/>
      <c r="H53" s="74"/>
      <c r="I53" s="74"/>
      <c r="J53" s="74"/>
      <c r="K53" s="65"/>
      <c r="L53" s="28"/>
      <c r="M53" s="28"/>
    </row>
    <row r="54" spans="1:13" s="10" customFormat="1" ht="17.25" customHeight="1">
      <c r="A54" s="117" t="s">
        <v>87</v>
      </c>
      <c r="B54" s="155"/>
      <c r="C54" s="111"/>
      <c r="D54" s="111"/>
      <c r="E54" s="111"/>
      <c r="F54" s="111"/>
      <c r="G54" s="111"/>
      <c r="H54" s="74"/>
      <c r="I54" s="74"/>
      <c r="J54" s="74"/>
      <c r="K54" s="65"/>
      <c r="L54" s="28"/>
      <c r="M54" s="28"/>
    </row>
    <row r="55" spans="1:13" s="10" customFormat="1" ht="17.25" customHeight="1">
      <c r="A55" s="117" t="s">
        <v>171</v>
      </c>
      <c r="B55" s="155"/>
      <c r="C55" s="111"/>
      <c r="D55" s="111"/>
      <c r="E55" s="111"/>
      <c r="F55" s="111"/>
      <c r="G55" s="111"/>
      <c r="H55" s="74"/>
      <c r="I55" s="74"/>
      <c r="J55" s="74"/>
      <c r="K55" s="65"/>
      <c r="L55" s="28"/>
      <c r="M55" s="28"/>
    </row>
    <row r="56" spans="1:13" s="10" customFormat="1" ht="17.25" customHeight="1">
      <c r="A56" s="118"/>
      <c r="B56" s="155"/>
      <c r="C56" s="111"/>
      <c r="D56" s="111"/>
      <c r="E56" s="111"/>
      <c r="F56" s="111"/>
      <c r="G56" s="111"/>
      <c r="H56" s="74"/>
      <c r="I56" s="74"/>
      <c r="J56" s="74"/>
      <c r="K56" s="65"/>
      <c r="L56" s="28"/>
      <c r="M56" s="28"/>
    </row>
    <row r="57" spans="1:13" s="10" customFormat="1" ht="17.25" customHeight="1">
      <c r="A57" s="110" t="s">
        <v>148</v>
      </c>
      <c r="B57" s="17"/>
      <c r="C57" s="28"/>
      <c r="D57" s="28"/>
      <c r="E57" s="28"/>
      <c r="F57" s="28"/>
      <c r="G57" s="28"/>
      <c r="H57" s="64"/>
      <c r="I57" s="74"/>
      <c r="J57" s="74"/>
      <c r="K57" s="65"/>
      <c r="L57" s="28"/>
      <c r="M57" s="28"/>
    </row>
    <row r="58" spans="1:13" s="10" customFormat="1" ht="17.25" customHeight="1">
      <c r="A58" s="110" t="s">
        <v>94</v>
      </c>
      <c r="B58" s="17"/>
      <c r="C58" s="28"/>
      <c r="D58" s="28"/>
      <c r="E58" s="28"/>
      <c r="F58" s="28"/>
      <c r="G58" s="28"/>
      <c r="H58" s="64"/>
      <c r="I58" s="74"/>
      <c r="J58" s="74"/>
      <c r="K58" s="65"/>
      <c r="L58" s="28"/>
      <c r="M58" s="28"/>
    </row>
    <row r="59" spans="1:11" ht="14.25" customHeight="1">
      <c r="A59" s="12"/>
      <c r="B59" s="12"/>
      <c r="H59" s="23"/>
      <c r="I59" s="73"/>
      <c r="J59" s="73"/>
      <c r="K59" s="13"/>
    </row>
    <row r="60" spans="2:11" ht="14.25" customHeight="1">
      <c r="B60" s="12"/>
      <c r="H60" s="23"/>
      <c r="I60" s="73"/>
      <c r="J60" s="73"/>
      <c r="K60" s="13"/>
    </row>
    <row r="61" spans="2:11" ht="14.25" customHeight="1">
      <c r="B61" s="12"/>
      <c r="H61" s="23"/>
      <c r="I61" s="73"/>
      <c r="J61" s="73"/>
      <c r="K61" s="13"/>
    </row>
    <row r="62" spans="1:11" ht="14.25" customHeight="1">
      <c r="A62" s="12"/>
      <c r="B62" s="12"/>
      <c r="H62" s="13"/>
      <c r="I62" s="80"/>
      <c r="J62" s="80"/>
      <c r="K62" s="13"/>
    </row>
    <row r="63" spans="1:11" ht="14.25" customHeight="1">
      <c r="A63" s="12"/>
      <c r="B63" s="12"/>
      <c r="H63" s="13"/>
      <c r="I63" s="80"/>
      <c r="J63" s="13"/>
      <c r="K63" s="13"/>
    </row>
    <row r="64" spans="1:11" ht="14.25" customHeight="1">
      <c r="A64" s="12"/>
      <c r="B64" s="12"/>
      <c r="H64" s="13"/>
      <c r="I64" s="80"/>
      <c r="J64" s="13"/>
      <c r="K64" s="13"/>
    </row>
    <row r="65" spans="1:11" ht="14.25" customHeight="1">
      <c r="A65" s="12"/>
      <c r="B65" s="12"/>
      <c r="H65" s="13"/>
      <c r="I65" s="80"/>
      <c r="J65" s="13"/>
      <c r="K65" s="13"/>
    </row>
    <row r="66" spans="1:11" ht="14.25" customHeight="1">
      <c r="A66" s="12"/>
      <c r="B66" s="12"/>
      <c r="H66" s="13"/>
      <c r="I66" s="80"/>
      <c r="J66" s="13"/>
      <c r="K66" s="13"/>
    </row>
    <row r="67" spans="1:11" ht="14.25" customHeight="1">
      <c r="A67" s="12"/>
      <c r="B67" s="12"/>
      <c r="H67" s="13"/>
      <c r="I67" s="80"/>
      <c r="J67" s="13"/>
      <c r="K67" s="13"/>
    </row>
    <row r="68" spans="1:11" ht="14.25" customHeight="1">
      <c r="A68" s="12"/>
      <c r="B68" s="12"/>
      <c r="H68" s="13"/>
      <c r="I68" s="80"/>
      <c r="J68" s="13"/>
      <c r="K68" s="13"/>
    </row>
    <row r="69" spans="1:11" ht="14.25" customHeight="1">
      <c r="A69" s="12"/>
      <c r="B69" s="12"/>
      <c r="H69" s="13"/>
      <c r="I69" s="80"/>
      <c r="J69" s="13"/>
      <c r="K69" s="13"/>
    </row>
    <row r="70" spans="1:11" ht="14.25" customHeight="1">
      <c r="A70" s="12"/>
      <c r="B70" s="12"/>
      <c r="H70" s="13"/>
      <c r="I70" s="80"/>
      <c r="J70" s="13"/>
      <c r="K70" s="13"/>
    </row>
    <row r="71" spans="1:11" ht="14.25" customHeight="1">
      <c r="A71" s="12"/>
      <c r="B71" s="12"/>
      <c r="H71" s="13"/>
      <c r="I71" s="80"/>
      <c r="J71" s="13"/>
      <c r="K71" s="13"/>
    </row>
    <row r="72" spans="1:11" ht="14.25" customHeight="1">
      <c r="A72" s="12"/>
      <c r="B72" s="12"/>
      <c r="H72" s="13"/>
      <c r="I72" s="80"/>
      <c r="J72" s="13"/>
      <c r="K72" s="13"/>
    </row>
    <row r="73" spans="1:11" ht="14.25" customHeight="1">
      <c r="A73" s="12"/>
      <c r="B73" s="12"/>
      <c r="H73" s="13"/>
      <c r="I73" s="80"/>
      <c r="J73" s="13"/>
      <c r="K73" s="13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SHANGRI-LA HOTELS S/B</cp:lastModifiedBy>
  <cp:lastPrinted>2007-02-27T05:59:22Z</cp:lastPrinted>
  <dcterms:created xsi:type="dcterms:W3CDTF">2002-08-29T07:02:01Z</dcterms:created>
  <dcterms:modified xsi:type="dcterms:W3CDTF">2007-02-17T09:12:33Z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